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<sst xmlns="http://schemas.openxmlformats.org/spreadsheetml/2006/main" count="3438" uniqueCount="2101">
  <si>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</si>
  <si>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</si>
  <si>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</si>
  <si>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</si>
  <si>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</si>
  <si>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</si>
  <si>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</si>
  <si>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</si>
  <si>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</si>
  <si>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</si>
  <si>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</si>
  <si>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</si>
  <si>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</si>
  <si>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</si>
  <si>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</si>
  <si>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</si>
  <si>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</si>
  <si>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</si>
  <si>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</si>
  <si>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</si>
  <si>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</si>
  <si>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</si>
  <si>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</si>
  <si>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</si>
  <si>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</si>
  <si>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</si>
  <si>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</si>
  <si>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</si>
  <si>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</si>
  <si>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</si>
  <si>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</si>
  <si>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</si>
  <si>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</si>
  <si>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</si>
  <si>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</si>
  <si>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</si>
  <si>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</si>
  <si>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</si>
  <si>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</si>
  <si>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</si>
  <si>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</si>
  <si>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</si>
  <si>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</si>
  <si>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</si>
  <si>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</si>
  <si>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</si>
  <si>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</si>
  <si>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</si>
  <si>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</si>
  <si>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</si>
  <si>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</si>
  <si>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</si>
  <si>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</si>
  <si>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</si>
  <si>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</si>
  <si>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</si>
  <si>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</si>
  <si>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</si>
  <si>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</si>
  <si>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</si>
  <si>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</si>
  <si>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</si>
  <si>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</si>
  <si>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</si>
  <si>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</si>
  <si>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</si>
  <si>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</si>
  <si>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</si>
  <si>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</si>
  <si>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</si>
  <si>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</si>
  <si>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</si>
  <si>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</si>
  <si>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</si>
  <si>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</si>
  <si>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</si>
  <si>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</si>
  <si>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</si>
  <si>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</si>
  <si>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</si>
  <si>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</si>
  <si>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</si>
  <si>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</si>
  <si>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</si>
  <si>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</si>
  <si>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</si>
  <si>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</si>
  <si>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</si>
  <si>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</si>
  <si>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</si>
  <si>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</si>
  <si>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</si>
  <si>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</si>
  <si>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</si>
  <si>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</si>
  <si>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</si>
  <si>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</si>
  <si>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</si>
  <si>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</si>
  <si>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</si>
  <si>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</si>
  <si>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</si>
  <si>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</si>
  <si>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</si>
  <si>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</si>
  <si>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</si>
  <si>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</si>
  <si>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</si>
  <si>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</si>
  <si>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</si>
  <si>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</si>
  <si>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</si>
  <si>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</si>
  <si>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</si>
  <si>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</si>
  <si>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</si>
  <si>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</si>
  <si>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</si>
  <si>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</si>
  <si>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</si>
  <si>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</si>
  <si>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</si>
  <si>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</si>
  <si>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</si>
  <si>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</si>
  <si>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</si>
  <si>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</si>
  <si>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</si>
  <si>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</si>
  <si>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</si>
  <si>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</si>
  <si>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</si>
  <si>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</si>
  <si>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</si>
  <si>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</si>
  <si>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</si>
  <si>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</si>
  <si>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</si>
  <si>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</si>
  <si>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</si>
  <si>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</si>
  <si>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</si>
  <si>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</si>
  <si>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</si>
  <si>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</si>
  <si>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</si>
  <si>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</si>
  <si>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</si>
  <si>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</si>
  <si>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</si>
  <si>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</si>
  <si>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</si>
  <si>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</si>
  <si>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</si>
  <si>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</si>
  <si>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</si>
  <si>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</si>
  <si>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</si>
  <si>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</si>
  <si>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</si>
  <si>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</si>
  <si>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</si>
  <si>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</si>
  <si>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</si>
  <si>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</si>
  <si>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</si>
  <si>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</si>
  <si>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</si>
  <si>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</si>
  <si>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</si>
  <si>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</si>
  <si>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</si>
  <si>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</si>
  <si>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</si>
  <si>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</si>
  <si>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</si>
  <si>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</si>
  <si>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</si>
  <si>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</si>
  <si>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</si>
  <si>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</si>
  <si>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</si>
  <si>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</si>
  <si>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</si>
  <si>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</si>
  <si>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</si>
  <si>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</si>
  <si>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</si>
  <si>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</si>
  <si>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</si>
  <si>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</si>
  <si>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</si>
  <si>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</si>
  <si>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</si>
  <si>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</si>
  <si>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</si>
  <si>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</si>
  <si>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</si>
  <si>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</si>
  <si>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</si>
  <si>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</si>
  <si>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</si>
  <si>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</si>
  <si>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</si>
  <si>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</si>
  <si>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</si>
  <si>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</si>
  <si>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</si>
  <si>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</si>
  <si>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</si>
  <si>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</si>
  <si>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</si>
  <si>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</si>
  <si>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</si>
  <si>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</si>
  <si>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</si>
  <si>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</si>
  <si>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</si>
  <si>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</si>
  <si>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</si>
  <si>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</si>
  <si>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</si>
  <si>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</si>
  <si>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</si>
  <si>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</si>
  <si>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</si>
  <si>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</si>
  <si>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</si>
  <si>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</si>
  <si>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</si>
  <si>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</si>
  <si>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</si>
  <si>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</si>
  <si>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</si>
  <si>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</si>
  <si>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</si>
  <si>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</si>
  <si>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</si>
  <si>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</si>
  <si>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</si>
  <si>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</si>
  <si>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</si>
  <si>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</si>
  <si>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</si>
  <si>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</si>
  <si>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</si>
  <si>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</si>
  <si>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</si>
  <si>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</si>
  <si>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</si>
  <si>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</si>
  <si>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</si>
  <si>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</si>
  <si>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</si>
  <si>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</si>
  <si>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</si>
  <si>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</si>
  <si>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</si>
  <si>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</si>
  <si>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</si>
  <si>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</si>
  <si>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</si>
  <si>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</si>
  <si>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</si>
  <si>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</si>
  <si>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</si>
  <si>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</si>
  <si>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</si>
  <si>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</si>
  <si>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</si>
  <si>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</si>
  <si>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</si>
  <si>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</si>
  <si>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</si>
  <si>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</si>
  <si>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</si>
  <si>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</si>
  <si>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</si>
  <si>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</si>
  <si>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</si>
  <si>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</si>
  <si>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</si>
  <si>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</si>
  <si>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</si>
  <si>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</si>
  <si>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</si>
  <si>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</si>
  <si>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</si>
  <si>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</si>
  <si>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</si>
  <si>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</si>
  <si>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</si>
  <si>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</si>
  <si>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</si>
  <si>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</si>
  <si>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</si>
  <si>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</si>
  <si>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</si>
  <si>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</si>
  <si>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</si>
  <si>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</si>
  <si>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</si>
  <si>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</si>
  <si>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</si>
  <si>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</si>
  <si>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</si>
  <si>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</si>
  <si>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</si>
  <si>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</si>
  <si>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</si>
  <si>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</si>
  <si>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</si>
  <si>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</si>
  <si>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</si>
  <si>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</si>
  <si>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</si>
  <si>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</si>
  <si>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</si>
  <si>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</si>
  <si>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</si>
  <si>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</si>
  <si>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</si>
  <si>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</si>
  <si>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</si>
  <si>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</si>
  <si>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</si>
  <si>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</si>
  <si>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</si>
  <si>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</si>
  <si>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</si>
  <si>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</si>
  <si>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</si>
  <si>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</si>
  <si>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</si>
  <si>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</si>
  <si>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</si>
  <si>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</si>
  <si>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</si>
  <si>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</si>
  <si>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</si>
  <si>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</si>
  <si>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</si>
  <si>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</si>
  <si>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</si>
  <si>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</si>
  <si>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</si>
  <si>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</si>
  <si>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</si>
  <si>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</si>
  <si>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</si>
  <si>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</si>
  <si>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</si>
  <si>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</si>
  <si>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</si>
  <si>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</si>
  <si>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</si>
  <si>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</si>
  <si>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</si>
  <si>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</si>
  <si>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</si>
  <si>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</si>
  <si>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</si>
  <si>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</si>
  <si>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</si>
  <si>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</si>
  <si>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</si>
  <si>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</si>
  <si>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</si>
  <si>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</si>
  <si>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</si>
  <si>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</si>
  <si>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</si>
  <si>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</si>
  <si>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</si>
  <si>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</si>
  <si>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</si>
  <si>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</si>
  <si>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</si>
  <si>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</si>
  <si>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</si>
  <si>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</si>
  <si>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</si>
  <si>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</si>
  <si>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</si>
  <si>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</si>
  <si>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</si>
  <si>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</si>
  <si>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</si>
  <si>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</si>
  <si>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</si>
  <si>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</si>
  <si>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</si>
  <si>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</si>
  <si>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</si>
  <si>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</si>
  <si>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</si>
  <si>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</si>
  <si>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</si>
  <si>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</si>
  <si>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</si>
  <si>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</si>
  <si>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</si>
  <si>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</si>
  <si>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</si>
  <si>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</si>
  <si>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</si>
  <si>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</si>
  <si>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</si>
  <si>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</si>
  <si>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</si>
  <si>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</si>
  <si>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</si>
  <si>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</si>
  <si>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</si>
  <si>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</si>
  <si>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</si>
  <si>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</si>
  <si>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</si>
  <si>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</si>
  <si>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</si>
  <si>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</si>
  <si>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</si>
  <si>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</si>
  <si>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</si>
  <si>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</si>
  <si>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</si>
  <si>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</si>
  <si>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</si>
  <si>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</si>
  <si>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</si>
  <si>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</si>
  <si>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</si>
  <si>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</si>
  <si>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</si>
  <si>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</si>
  <si>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</si>
  <si>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</si>
  <si>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</si>
  <si>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</si>
  <si>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</si>
  <si>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</si>
  <si>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</si>
  <si>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</si>
  <si>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</si>
  <si>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</si>
  <si>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</si>
  <si>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</si>
  <si>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</si>
  <si>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</si>
  <si>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</si>
  <si>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</si>
  <si>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</si>
  <si>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</si>
  <si>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</si>
  <si>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</si>
  <si>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</si>
  <si>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</si>
  <si>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</si>
  <si>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</si>
  <si>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</si>
  <si>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</si>
  <si>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</si>
  <si>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</si>
  <si>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</si>
  <si>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</si>
  <si>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</si>
  <si>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</si>
  <si>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</si>
  <si>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</si>
  <si>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</si>
  <si>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</si>
  <si>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</si>
  <si>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</si>
  <si>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</si>
  <si>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</si>
  <si>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</si>
  <si>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</si>
  <si>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</si>
  <si>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</si>
  <si>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</si>
  <si>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</si>
  <si>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</si>
  <si>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</si>
  <si>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</si>
  <si>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</si>
  <si>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</si>
  <si>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</si>
  <si>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</si>
  <si>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</si>
  <si>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</si>
  <si>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</si>
  <si>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</si>
  <si>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</si>
  <si>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</si>
  <si>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</si>
  <si>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</si>
  <si>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</si>
  <si>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</si>
  <si>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</si>
  <si>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</si>
  <si>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</si>
  <si>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</si>
  <si>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</si>
  <si>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</si>
  <si>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</si>
  <si>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</si>
  <si>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</si>
  <si>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</si>
  <si>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</si>
  <si>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</si>
  <si>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</si>
  <si>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</si>
  <si>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</si>
  <si>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</si>
  <si>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</si>
  <si>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</si>
  <si>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</si>
  <si>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</si>
  <si>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</si>
  <si>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</si>
  <si>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</si>
  <si>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</si>
  <si>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</si>
  <si>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</si>
  <si>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</si>
  <si>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</si>
  <si>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</si>
  <si>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</si>
  <si>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</si>
  <si>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</si>
  <si>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</si>
  <si>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</si>
  <si>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</si>
  <si>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</si>
  <si>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</si>
  <si>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</si>
  <si>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</si>
  <si>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</si>
  <si>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</si>
  <si>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</si>
  <si>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</si>
  <si>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</si>
  <si>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</si>
  <si>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</si>
  <si>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</si>
  <si>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</si>
  <si>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</si>
  <si>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</si>
  <si>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</si>
  <si>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</si>
  <si>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</si>
  <si>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</si>
  <si>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</si>
  <si>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</si>
  <si>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</si>
  <si>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</si>
  <si>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</si>
  <si>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</si>
  <si>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</si>
  <si>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</si>
  <si>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</si>
  <si>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</si>
  <si>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</si>
  <si>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</si>
  <si>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</si>
  <si>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</si>
  <si>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</si>
  <si>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</si>
  <si>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</si>
  <si>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</si>
  <si>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</si>
  <si>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</si>
  <si>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</si>
  <si>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</si>
  <si>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</si>
  <si>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</si>
  <si>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</si>
  <si>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</si>
  <si>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</si>
  <si>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</si>
  <si>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</si>
  <si>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</si>
  <si>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</si>
  <si>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</si>
  <si>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</si>
  <si>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</si>
  <si>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</si>
  <si>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</si>
  <si>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</si>
  <si>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</si>
  <si>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</si>
  <si>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</si>
  <si>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</si>
  <si>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</si>
  <si>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</si>
  <si>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</si>
  <si>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</si>
  <si>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</si>
  <si>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</si>
  <si>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</si>
  <si>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</si>
  <si>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</si>
  <si>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</si>
  <si>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</si>
  <si>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</si>
  <si>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</si>
  <si>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</si>
  <si>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</si>
  <si>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</si>
  <si>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</si>
  <si>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</si>
  <si>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</si>
  <si>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</si>
  <si>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</si>
  <si>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</si>
  <si>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</si>
  <si>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</si>
  <si>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</si>
  <si>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</si>
  <si>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</si>
  <si>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</si>
  <si>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</si>
  <si>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</si>
  <si>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</si>
  <si>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</si>
  <si>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</si>
  <si>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</si>
  <si>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</si>
  <si>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</si>
  <si>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</si>
  <si>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</si>
  <si>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</si>
  <si>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</si>
  <si>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</si>
  <si>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</si>
  <si>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</si>
  <si>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</si>
  <si>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</si>
  <si>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</si>
  <si>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</si>
  <si>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</si>
  <si>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</si>
  <si>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</si>
  <si>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</si>
  <si>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</si>
  <si>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</si>
  <si>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</si>
  <si>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</si>
  <si>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</si>
  <si>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</si>
  <si>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</si>
  <si>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</si>
  <si>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</si>
  <si>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</si>
  <si>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</si>
  <si>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</si>
  <si>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</si>
  <si>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</si>
  <si>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</si>
  <si>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</si>
  <si>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</si>
  <si>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</si>
  <si>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</si>
  <si>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</si>
  <si>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</si>
  <si>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</si>
  <si>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</si>
  <si>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</si>
  <si>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</si>
  <si>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</si>
  <si>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</si>
  <si>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</si>
  <si>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</si>
  <si>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</si>
  <si>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</si>
  <si>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</si>
  <si>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</si>
  <si>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</si>
  <si>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</si>
  <si>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</si>
  <si>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</si>
  <si>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</si>
  <si>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</si>
  <si>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</si>
  <si>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</si>
  <si>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</si>
  <si>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</si>
  <si>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</si>
  <si>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</si>
  <si>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</si>
  <si>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</si>
  <si>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</si>
  <si>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</si>
  <si>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</si>
  <si>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</si>
  <si>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</si>
  <si>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</si>
  <si>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</si>
  <si>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</si>
  <si>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</si>
  <si>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</si>
  <si>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</si>
  <si>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</si>
  <si>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</si>
  <si>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</si>
  <si>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</si>
  <si>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</si>
  <si>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</si>
  <si>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</si>
  <si>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</si>
  <si>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</si>
  <si>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</si>
  <si>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</si>
  <si>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</si>
  <si>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</si>
  <si>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</si>
  <si>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</si>
  <si>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</si>
  <si>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</si>
  <si>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</si>
  <si>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</si>
  <si>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</si>
  <si>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</si>
  <si>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</si>
  <si>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</si>
  <si>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</si>
  <si>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</si>
  <si>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</si>
  <si>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</si>
  <si>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</si>
  <si>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</si>
  <si>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</si>
  <si>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</si>
  <si>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</si>
  <si>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</si>
  <si>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</si>
  <si>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</si>
  <si>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</si>
  <si>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</si>
  <si>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</si>
  <si>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</si>
  <si>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</si>
  <si>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</si>
  <si>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</si>
  <si>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</si>
  <si>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</si>
  <si>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</si>
  <si>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</si>
  <si>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</si>
  <si>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</si>
  <si>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</si>
  <si>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</si>
  <si>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</si>
  <si>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</si>
  <si>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</si>
  <si>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</si>
  <si>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</si>
  <si>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</si>
  <si>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</si>
  <si>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</si>
  <si>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</si>
  <si>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</si>
  <si>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</si>
  <si>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</si>
  <si>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</si>
  <si>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</si>
  <si>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</si>
  <si>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</si>
  <si>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</si>
  <si>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</si>
  <si>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</si>
  <si>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</si>
  <si>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</si>
  <si>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</si>
  <si>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</si>
  <si>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</si>
  <si>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</si>
  <si>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</si>
  <si>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</si>
  <si>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</si>
  <si>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</si>
  <si>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</si>
  <si>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</si>
  <si>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</si>
  <si>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</si>
  <si>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</si>
  <si>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</si>
  <si>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</si>
  <si>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</si>
  <si>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</si>
  <si>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</si>
  <si>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</si>
  <si>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</si>
  <si>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</si>
  <si>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</si>
  <si>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</si>
  <si>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</si>
  <si>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</si>
  <si>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</si>
  <si>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</si>
  <si>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</si>
  <si>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</si>
  <si>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</si>
  <si>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</si>
  <si>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</si>
  <si>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</si>
  <si>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</si>
  <si>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</si>
  <si>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</si>
  <si>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</si>
  <si>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</si>
  <si>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</si>
  <si>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</si>
  <si>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</si>
  <si>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</si>
  <si>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</si>
  <si>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</si>
  <si>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</si>
  <si>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</si>
  <si>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</si>
  <si>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</si>
  <si>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</si>
  <si>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</si>
  <si>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</si>
  <si>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</si>
  <si>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</si>
  <si>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</si>
  <si>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</si>
  <si>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</si>
  <si>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</si>
  <si>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</si>
  <si>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</si>
  <si>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</si>
  <si>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</si>
  <si>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</si>
  <si>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</si>
  <si>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</si>
  <si>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</si>
  <si>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</si>
  <si>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</si>
  <si>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</si>
  <si>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</si>
  <si>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</si>
  <si>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</si>
  <si>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</si>
  <si>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</si>
  <si>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</si>
  <si>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</si>
  <si>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</si>
  <si>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</si>
  <si>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</si>
  <si>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</si>
  <si>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</si>
  <si>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</si>
  <si>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</si>
  <si>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</si>
  <si>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</si>
  <si>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</si>
  <si>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</si>
  <si>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</si>
  <si>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</si>
  <si>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</si>
  <si>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</si>
  <si>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</si>
  <si>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</si>
  <si>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</si>
  <si>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</si>
  <si>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</si>
  <si>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</si>
  <si>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</si>
  <si>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</si>
  <si>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</si>
  <si>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</si>
  <si>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</si>
  <si>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</si>
  <si>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</si>
  <si>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</si>
  <si>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</si>
  <si>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</si>
  <si>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</si>
  <si>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</si>
  <si>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</si>
  <si>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</si>
  <si>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</si>
  <si>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</si>
  <si>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</si>
  <si>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</si>
  <si>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</si>
  <si>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</si>
  <si>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</si>
  <si>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</si>
  <si>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</si>
  <si>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</si>
  <si>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</si>
  <si>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</si>
  <si>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</si>
  <si>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</si>
  <si>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</si>
  <si>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</si>
  <si>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</si>
  <si>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</si>
  <si>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</si>
  <si>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</si>
  <si>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</si>
  <si>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</si>
  <si>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</si>
  <si>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</si>
  <si>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</si>
  <si>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</si>
  <si>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</si>
  <si>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</si>
  <si>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</si>
  <si>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</si>
  <si>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</si>
  <si>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</si>
  <si>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</si>
  <si>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</si>
  <si>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</si>
  <si>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</si>
  <si>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</si>
  <si>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</si>
  <si>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</si>
  <si>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</si>
  <si>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</si>
  <si>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</si>
  <si>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</si>
  <si>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</si>
  <si>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</si>
  <si>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</si>
  <si>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</si>
  <si>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</si>
  <si>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</si>
  <si>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</si>
  <si>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</si>
  <si>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</si>
  <si>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</si>
  <si>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</si>
  <si>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</si>
  <si>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</si>
  <si>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</si>
  <si>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</si>
  <si>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</si>
  <si>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</si>
  <si>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</si>
  <si>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</si>
  <si>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</si>
  <si>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</si>
  <si>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</si>
  <si>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</si>
  <si>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</si>
  <si>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</si>
  <si>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</si>
  <si>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</si>
  <si>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</si>
  <si>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</si>
  <si>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</si>
  <si>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</si>
  <si>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</si>
  <si>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</si>
  <si>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</si>
  <si>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</si>
  <si>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</si>
  <si>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</si>
  <si>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</si>
  <si>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</si>
  <si>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</si>
  <si>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</si>
  <si>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</si>
  <si>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</si>
  <si>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</si>
  <si>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</si>
  <si>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</si>
  <si>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</si>
  <si>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</si>
  <si>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</si>
  <si>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</si>
  <si>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</si>
  <si>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</si>
  <si>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</si>
  <si>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</si>
  <si>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</si>
  <si>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</si>
  <si>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</si>
  <si>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</si>
  <si>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</si>
  <si>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</si>
  <si>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</si>
  <si>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</si>
  <si>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</si>
  <si>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</si>
  <si>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</si>
  <si>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</si>
  <si>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</si>
  <si>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</si>
  <si>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</si>
  <si>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</si>
  <si>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</si>
  <si>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</si>
  <si>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</si>
  <si>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</si>
  <si>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</si>
  <si>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</si>
  <si>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</si>
  <si>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</si>
  <si>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</si>
  <si>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</si>
  <si>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</si>
  <si>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</si>
  <si>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</si>
  <si>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</si>
  <si>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</si>
  <si>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</si>
  <si>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</si>
  <si>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</si>
  <si>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</si>
  <si>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</si>
  <si>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</si>
  <si>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</si>
  <si>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</si>
  <si>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</si>
  <si>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</si>
  <si>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</si>
  <si>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</si>
  <si>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</si>
  <si>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</si>
  <si>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</si>
  <si>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</si>
  <si>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</si>
  <si>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</si>
  <si>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</si>
  <si>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</si>
  <si>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</si>
  <si>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</si>
  <si>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</si>
  <si>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</si>
  <si>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</si>
  <si>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</si>
  <si>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</si>
  <si>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</si>
  <si>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</si>
  <si>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</si>
  <si>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</si>
  <si>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</si>
  <si>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</si>
  <si>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</si>
  <si>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</si>
  <si>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</si>
  <si>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</si>
  <si>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</si>
  <si>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</si>
  <si>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</si>
  <si>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</si>
  <si>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</si>
  <si>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</si>
  <si>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</si>
  <si>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</si>
  <si>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</si>
  <si>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</si>
  <si>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</si>
  <si>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</si>
  <si>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</si>
  <si>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</si>
  <si>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</si>
  <si>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</si>
  <si>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</si>
  <si>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</si>
  <si>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</si>
  <si>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</si>
  <si>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</si>
  <si>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</si>
  <si>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</si>
  <si>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</si>
  <si>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</si>
  <si>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</si>
  <si>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</si>
  <si>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</si>
  <si>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</si>
  <si>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</si>
  <si>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</si>
  <si>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</si>
  <si>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</si>
  <si>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</si>
  <si>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</si>
  <si>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</si>
  <si>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</si>
  <si>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</si>
  <si>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</si>
  <si>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</si>
  <si>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</si>
  <si>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</si>
  <si>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</si>
  <si>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</si>
  <si>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</si>
  <si>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</si>
  <si>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</si>
  <si>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</si>
  <si>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</si>
  <si>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</si>
  <si>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</si>
  <si>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</si>
  <si>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</si>
  <si>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</si>
  <si>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</si>
  <si>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</si>
  <si>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</si>
  <si>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</si>
  <si>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</si>
  <si>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</si>
  <si>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</si>
  <si>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</si>
  <si>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</si>
  <si>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</si>
  <si>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</si>
  <si>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</si>
  <si>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</si>
  <si>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</si>
  <si>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</si>
  <si>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</si>
  <si>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</si>
  <si>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</si>
  <si>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</si>
  <si>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</si>
  <si>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</si>
  <si>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</si>
  <si>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</si>
  <si>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</si>
  <si>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</si>
  <si>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</si>
  <si>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</si>
  <si>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</si>
  <si>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</si>
  <si>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</si>
  <si>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</si>
  <si>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</si>
  <si>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</si>
  <si>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</si>
  <si>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</si>
  <si>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</si>
  <si>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</si>
  <si>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</si>
  <si>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</si>
  <si>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</si>
  <si>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</si>
  <si>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</si>
  <si>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</si>
  <si>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</si>
  <si>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</si>
  <si>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</si>
  <si>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</si>
  <si>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</si>
  <si>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</si>
  <si>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</si>
  <si>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</si>
  <si>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</si>
  <si>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</si>
  <si>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</si>
  <si>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</si>
  <si>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</si>
  <si>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</si>
  <si>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</si>
  <si>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</si>
  <si>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</si>
  <si>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</si>
  <si>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</si>
  <si>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</si>
  <si>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</si>
  <si>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</si>
  <si>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</si>
  <si>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</si>
  <si>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</si>
  <si>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</si>
  <si>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</si>
  <si>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</si>
  <si>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</si>
  <si>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</si>
  <si>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</si>
  <si>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</si>
  <si>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</si>
  <si>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</si>
  <si>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</si>
  <si>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</si>
  <si>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</si>
  <si>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</si>
  <si>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</si>
  <si>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</si>
  <si>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</si>
  <si>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</si>
  <si>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</si>
  <si>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</si>
  <si>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</si>
  <si>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</si>
  <si>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</si>
  <si>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</si>
  <si>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</si>
  <si>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</si>
  <si>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</si>
  <si>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</si>
  <si>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</si>
  <si>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</si>
  <si>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</si>
  <si>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</si>
  <si>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</si>
  <si>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</si>
  <si>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</si>
  <si>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</si>
  <si>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</si>
  <si>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</si>
  <si>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</si>
  <si>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</si>
  <si>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</si>
  <si>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</si>
  <si>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</si>
  <si>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</si>
  <si>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</si>
  <si>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</si>
  <si>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</si>
  <si>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</si>
  <si>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</si>
  <si>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</si>
  <si>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</si>
  <si>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</si>
  <si>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</si>
  <si>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</si>
  <si>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</si>
  <si>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</si>
  <si>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</si>
  <si>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</si>
  <si>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</si>
  <si>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</si>
  <si>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</si>
  <si>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</si>
  <si>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</si>
  <si>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</si>
  <si>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</si>
  <si>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</si>
  <si>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</si>
  <si>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</si>
  <si>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</si>
  <si>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</si>
  <si>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</si>
  <si>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</si>
  <si>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</si>
  <si>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</si>
  <si>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</si>
  <si>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</si>
  <si>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</si>
  <si>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</si>
  <si>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</si>
  <si>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</si>
  <si>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</si>
  <si>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</si>
  <si>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</si>
  <si>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</si>
  <si>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</si>
  <si>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</si>
  <si>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</si>
  <si>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</si>
  <si>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</si>
  <si>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</si>
  <si>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</si>
  <si>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</si>
  <si>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</si>
  <si>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</si>
  <si>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</si>
  <si>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</si>
  <si>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</si>
  <si>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</si>
  <si>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</si>
  <si>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</si>
  <si>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</si>
  <si>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</si>
  <si>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</si>
  <si>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</si>
  <si>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</si>
  <si>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</si>
  <si>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</si>
  <si>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</si>
  <si>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</si>
  <si>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</si>
  <si>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</si>
  <si>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</si>
  <si>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</si>
  <si>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</si>
  <si>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</si>
  <si>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</si>
  <si>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</si>
  <si>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</si>
  <si>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</si>
  <si>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</si>
  <si>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</si>
  <si>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</si>
  <si>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</si>
  <si>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</si>
  <si>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</si>
  <si>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</si>
  <si>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</si>
  <si>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</si>
  <si>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</si>
  <si>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</si>
  <si>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</si>
  <si>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</si>
  <si>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</si>
  <si>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</si>
  <si>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</si>
  <si>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</si>
  <si>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</si>
  <si>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</si>
  <si>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</si>
  <si>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</si>
  <si>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</si>
  <si>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</si>
  <si>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</si>
  <si>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</si>
  <si>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</si>
  <si>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</si>
  <si>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</si>
  <si>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</si>
  <si>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</si>
  <si>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</si>
  <si>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</si>
  <si>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</si>
  <si>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</si>
  <si>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</si>
  <si>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</si>
  <si>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</si>
  <si>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</si>
  <si>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</si>
  <si>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</si>
  <si>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</si>
  <si>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</si>
  <si>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</si>
  <si>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</si>
  <si>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</si>
  <si>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</si>
  <si>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</si>
  <si>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</si>
  <si>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</si>
  <si>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</si>
  <si>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</si>
  <si>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</si>
  <si>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</si>
  <si>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</si>
  <si>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</si>
  <si>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</si>
  <si>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</si>
  <si>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</si>
  <si>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</si>
  <si>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</si>
  <si>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</si>
  <si>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</si>
  <si>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</si>
  <si>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</si>
  <si>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</si>
  <si>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</si>
  <si>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</si>
  <si>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</si>
  <si>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</si>
  <si>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</si>
  <si>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</si>
  <si>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</si>
  <si>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</si>
  <si>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</si>
  <si>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</si>
  <si>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</si>
  <si>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</si>
  <si>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</si>
  <si>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</si>
  <si>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</si>
  <si>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</si>
  <si>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</si>
  <si>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</si>
  <si>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</si>
  <si>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</si>
  <si>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</si>
  <si>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</si>
  <si>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</si>
  <si>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</si>
  <si>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</si>
  <si>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</si>
  <si>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</si>
  <si>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</si>
  <si>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</si>
  <si>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</si>
  <si>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</si>
  <si>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</si>
  <si>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</si>
  <si>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</si>
  <si>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</si>
  <si>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</si>
  <si>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</si>
  <si>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</si>
  <si>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</si>
  <si>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</si>
  <si>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</si>
  <si>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</si>
  <si>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</si>
  <si>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</si>
  <si>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</si>
  <si>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</si>
  <si>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</si>
  <si>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</si>
  <si>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</si>
  <si>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</si>
  <si>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</si>
  <si>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</si>
  <si>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</si>
  <si>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</si>
  <si>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</si>
  <si>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</si>
  <si>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</si>
  <si>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</si>
  <si>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</si>
  <si>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</si>
  <si>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</si>
  <si>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</si>
  <si>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</si>
  <si>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</si>
  <si>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</si>
  <si>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</si>
  <si>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</si>
  <si>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</si>
  <si>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</si>
  <si>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</si>
  <si>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</si>
  <si>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</si>
  <si>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</si>
  <si>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</si>
  <si>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</si>
  <si>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</si>
  <si>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</si>
  <si>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</si>
  <si>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</si>
  <si>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</si>
  <si>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</si>
  <si>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</si>
  <si>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</si>
  <si>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</si>
  <si>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</si>
  <si>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</si>
  <si>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</si>
  <si>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</si>
  <si>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</si>
  <si>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</si>
  <si>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</si>
  <si>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</si>
  <si>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</si>
  <si>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</si>
  <si>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</si>
  <si>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</si>
  <si>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</si>
  <si>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</si>
  <si>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</si>
  <si>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</si>
  <si>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</si>
  <si>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</si>
  <si>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</si>
  <si>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</si>
  <si>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</si>
  <si>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</si>
  <si>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</si>
  <si>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</si>
  <si>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</si>
  <si>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</si>
  <si>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</si>
  <si>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</si>
  <si>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</si>
  <si>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</si>
  <si>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</si>
  <si>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</si>
  <si>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</si>
  <si>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</si>
  <si>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</si>
  <si>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</si>
  <si>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</si>
  <si>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</si>
  <si>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</si>
  <si>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</si>
  <si>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</si>
  <si>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</si>
  <si>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</si>
  <si>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</si>
  <si>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</si>
  <si>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</si>
  <si>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</si>
  <si>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</si>
  <si>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</si>
  <si>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</si>
  <si>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</si>
  <si>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</si>
  <si>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</si>
  <si>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</si>
  <si>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</si>
  <si>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</si>
  <si>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</si>
  <si>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</si>
  <si>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</si>
  <si>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</si>
  <si>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</si>
  <si>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</si>
  <si>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</si>
  <si>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</si>
  <si>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</si>
  <si>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</si>
  <si>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</si>
  <si>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</si>
  <si>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</si>
  <si>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</si>
  <si>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</si>
  <si>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</si>
  <si>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</si>
  <si>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</si>
  <si>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</si>
  <si>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</si>
  <si>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</si>
  <si>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</si>
  <si>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</si>
  <si>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</si>
  <si>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</si>
  <si>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</si>
  <si>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</si>
  <si>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</si>
  <si>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</si>
  <si>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</si>
  <si>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</si>
  <si>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</si>
  <si>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</si>
  <si>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</si>
  <si>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</si>
  <si>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</si>
  <si>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</si>
  <si>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</si>
  <si>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</si>
  <si>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</si>
  <si>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</si>
  <si>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</si>
  <si>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</si>
  <si>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</si>
  <si>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</si>
  <si>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</si>
  <si>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</si>
  <si>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</si>
  <si>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</si>
  <si>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</si>
  <si>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</si>
  <si>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</si>
  <si>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</si>
  <si>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</si>
  <si>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</si>
  <si>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</si>
  <si>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</si>
  <si>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</si>
  <si>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</si>
  <si>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</si>
  <si>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</si>
  <si>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</si>
  <si>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</si>
  <si>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</si>
  <si>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</si>
  <si>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</si>
  <si>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</si>
  <si>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</si>
  <si>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</si>
  <si>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</si>
  <si>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</si>
  <si>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</si>
  <si>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</si>
  <si>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</si>
  <si>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</si>
  <si>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</si>
  <si>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</si>
  <si>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</si>
  <si>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</si>
  <si>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</si>
  <si>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</si>
  <si>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</si>
  <si>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</si>
  <si>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</si>
  <si>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</si>
  <si>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</si>
  <si>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</si>
  <si>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</si>
  <si>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</si>
  <si>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</si>
  <si>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</si>
  <si>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</si>
  <si>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</si>
  <si>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</si>
  <si>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</si>
  <si>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</si>
  <si>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</si>
  <si>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</si>
  <si>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</si>
  <si>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</si>
  <si>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</si>
  <si>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</si>
  <si>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</si>
  <si>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</si>
  <si>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</si>
  <si>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</si>
  <si>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</si>
  <si>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</si>
  <si>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</si>
  <si>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</si>
  <si>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</si>
  <si>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</si>
  <si>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</si>
  <si>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</si>
  <si>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</si>
  <si>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</si>
  <si>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</si>
  <si>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</si>
  <si>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</si>
  <si>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</si>
  <si>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</si>
  <si>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</si>
  <si>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</si>
  <si>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</si>
  <si>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</si>
  <si>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</si>
  <si>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</si>
  <si>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</si>
  <si>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</si>
  <si>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</si>
  <si>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</si>
  <si>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</si>
  <si>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</si>
  <si>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</si>
  <si>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</si>
  <si>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</si>
  <si>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</si>
  <si>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</si>
  <si>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</si>
  <si>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</si>
  <si>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</si>
  <si>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</si>
  <si>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</si>
  <si>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</si>
  <si>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</si>
  <si>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</si>
  <si>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</si>
  <si>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</si>
  <si>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</si>
  <si>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</si>
  <si>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</si>
  <si>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</si>
  <si>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</si>
  <si>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</si>
  <si>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</si>
  <si>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</si>
  <si>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</si>
  <si>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</si>
  <si>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</si>
  <si>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</si>
  <si>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</si>
  <si>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</si>
  <si>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</si>
  <si>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</si>
  <si>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</si>
  <si>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</si>
  <si>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</si>
  <si>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</si>
  <si>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</si>
  <si>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</si>
  <si>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</si>
  <si>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</si>
  <si>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</si>
  <si>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</si>
  <si>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</si>
  <si>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</si>
  <si>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</si>
  <si>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</si>
  <si>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</si>
  <si>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</si>
  <si>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</si>
  <si>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</si>
  <si>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</si>
  <si>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</si>
  <si>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</si>
  <si>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</si>
  <si>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</si>
  <si>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</si>
  <si>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</si>
  <si>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</si>
  <si>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</si>
  <si>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</si>
  <si>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</si>
  <si>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</si>
  <si>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</si>
  <si>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</si>
  <si>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</si>
  <si>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</si>
  <si>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</si>
  <si>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</si>
  <si>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</si>
  <si>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</si>
  <si>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</si>
  <si>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</si>
  <si>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</si>
  <si>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</si>
  <si>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</si>
  <si>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</si>
  <si>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</si>
  <si>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</si>
  <si>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</si>
  <si>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</si>
  <si>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</si>
  <si>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</si>
  <si>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</si>
  <si>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</si>
  <si>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</si>
  <si>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</si>
  <si>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</si>
  <si>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</si>
  <si>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</si>
  <si>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</si>
  <si>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</si>
  <si>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</si>
  <si>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</si>
  <si>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</si>
  <si>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</si>
  <si>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</si>
  <si>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</si>
  <si>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</si>
  <si>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</si>
  <si>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</si>
  <si>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</si>
  <si>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</si>
  <si>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</si>
  <si>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</si>
  <si>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</si>
  <si>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</si>
  <si>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</si>
  <si>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</si>
  <si>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</si>
  <si>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</si>
  <si>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</si>
  <si>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</si>
  <si>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</si>
  <si>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</si>
  <si>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</si>
  <si>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</si>
  <si>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</si>
  <si>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</si>
  <si>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</si>
  <si>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</si>
  <si>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</si>
  <si>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</si>
  <si>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</si>
  <si>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</si>
  <si>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</si>
  <si>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</si>
  <si>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</si>
  <si>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</si>
  <si>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</si>
  <si>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</si>
  <si>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</si>
  <si>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</si>
  <si>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</si>
  <si>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</si>
  <si>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</si>
  <si>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</si>
  <si>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</si>
  <si>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</si>
  <si>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</si>
  <si>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</si>
  <si>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</si>
  <si>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</si>
  <si>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</si>
  <si>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</si>
  <si>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</si>
  <si>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</si>
  <si>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</si>
  <si>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</si>
  <si>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</si>
  <si>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</si>
  <si>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</si>
  <si>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</si>
  <si>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</si>
  <si>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</si>
  <si>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</si>
  <si>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</si>
  <si>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</si>
  <si>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</si>
  <si>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</si>
  <si>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</si>
  <si>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</si>
  <si>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</si>
  <si>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</si>
  <si>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</si>
  <si>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</si>
  <si>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</si>
  <si>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</si>
  <si>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</si>
  <si>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</si>
  <si>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</si>
  <si>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</si>
  <si>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</si>
  <si>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</si>
  <si>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</si>
  <si>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</si>
  <si>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</si>
  <si>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</si>
  <si>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</si>
  <si>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</si>
  <si>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</si>
  <si>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</si>
  <si>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</si>
  <si>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</si>
  <si>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</si>
  <si>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</si>
  <si>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</si>
  <si>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</si>
  <si>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</si>
  <si>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</si>
  <si>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</si>
  <si>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</si>
  <si>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</si>
  <si>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</si>
  <si>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</si>
  <si>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</si>
  <si>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</si>
  <si>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</si>
  <si>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</si>
  <si>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</si>
  <si>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</si>
  <si>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</si>
  <si>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</si>
  <si>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</si>
  <si>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</si>
  <si>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</si>
  <si>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</si>
  <si>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</si>
  <si>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</si>
  <si>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</si>
  <si>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</si>
  <si>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</si>
  <si>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</si>
  <si>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</si>
  <si>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</si>
  <si>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</si>
  <si>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</si>
  <si>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</si>
  <si>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</si>
  <si>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</si>
  <si>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</si>
  <si>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</si>
  <si>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</si>
  <si>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</si>
  <si>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</si>
  <si>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</si>
  <si>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</si>
  <si>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</si>
  <si>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</si>
  <si>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</si>
  <si>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</si>
  <si>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</si>
  <si>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</si>
  <si>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</si>
  <si>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</si>
  <si>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</si>
  <si>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</si>
  <si>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</si>
  <si>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</si>
  <si>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</si>
  <si>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</si>
  <si>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</si>
  <si>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</si>
  <si>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</si>
  <si>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</si>
  <si>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</si>
  <si>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</si>
  <si>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</si>
  <si>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</si>
  <si>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</si>
  <si>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</si>
  <si>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</si>
  <si>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</si>
  <si>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</si>
  <si>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</si>
  <si>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</si>
  <si>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</si>
  <si>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</si>
  <si>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</si>
  <si>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</si>
  <si>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</si>
  <si>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</si>
  <si>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</si>
  <si>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</si>
  <si>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</si>
  <si>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</si>
  <si>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</si>
  <si>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</si>
  <si>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</si>
  <si>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</si>
  <si>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</si>
  <si>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</si>
  <si>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</si>
  <si>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</si>
  <si>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</si>
  <si>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</si>
  <si>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</si>
  <si>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</si>
  <si>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</si>
  <si>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</si>
  <si>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</si>
  <si>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</si>
  <si>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</si>
  <si>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</si>
  <si>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</si>
  <si>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</si>
  <si>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</si>
  <si>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</si>
  <si>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</si>
  <si>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</si>
  <si>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</si>
  <si>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</si>
  <si>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</si>
  <si>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</si>
  <si>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</si>
  <si>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</si>
  <si>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</si>
  <si>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</si>
  <si>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</si>
  <si>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</si>
  <si>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</si>
  <si>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</si>
  <si>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</si>
  <si>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</si>
  <si>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</si>
  <si>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</si>
  <si>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</si>
  <si>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</si>
  <si>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</si>
  <si>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</si>
  <si>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</si>
  <si>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</si>
  <si>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</si>
  <si>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</si>
  <si>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</si>
  <si>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</si>
  <si>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</si>
  <si>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</si>
  <si>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</si>
  <si>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</si>
  <si>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</si>
  <si>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</si>
  <si>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</si>
  <si>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</si>
  <si>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</si>
  <si>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</si>
  <si>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</si>
  <si>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</si>
  <si>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</si>
  <si>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</si>
  <si>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</si>
  <si>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</si>
  <si>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</si>
  <si>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</si>
  <si>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</si>
  <si>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</si>
  <si>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</si>
  <si>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</si>
  <si>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</si>
  <si>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</si>
  <si>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</si>
  <si>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</si>
  <si>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</si>
  <si>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</si>
  <si>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</si>
  <si>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</si>
  <si>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</si>
  <si>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</si>
  <si>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</si>
  <si>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</si>
  <si>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</si>
  <si>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</si>
  <si>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</si>
  <si>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</si>
  <si>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</si>
  <si>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</si>
  <si>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</si>
  <si>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</si>
  <si>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</si>
  <si>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</si>
  <si>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</si>
  <si>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</si>
  <si>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</si>
  <si>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</si>
  <si>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</si>
  <si>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</si>
  <si>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</si>
  <si>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</si>
  <si>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</si>
  <si>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</si>
  <si>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</si>
  <si>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</si>
  <si>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</si>
  <si>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</si>
  <si>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</si>
  <si>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</si>
  <si>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</si>
  <si>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</si>
  <si>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</si>
  <si>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</si>
  <si>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</si>
  <si>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</si>
  <si>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</si>
  <si>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</si>
  <si>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</si>
  <si>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</si>
  <si>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</si>
  <si>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</si>
  <si>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</si>
  <si>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</si>
  <si>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</si>
  <si>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</si>
  <si>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</si>
  <si>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</si>
  <si>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</si>
  <si>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</si>
  <si>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</si>
  <si>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</si>
  <si>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</si>
  <si>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</si>
  <si>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</si>
  <si>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</si>
  <si>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</si>
  <si>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</si>
  <si>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</si>
  <si>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</si>
  <si>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</si>
  <si>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</si>
  <si>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</si>
  <si>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</si>
  <si>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</si>
  <si>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</si>
  <si>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</si>
  <si>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</si>
  <si>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</si>
  <si>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</si>
  <si>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</si>
  <si>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</si>
  <si>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</si>
  <si>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</si>
  <si>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</si>
  <si>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</si>
  <si>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</si>
  <si>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</si>
  <si>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</si>
  <si>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</si>
  <si>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</si>
  <si>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</si>
  <si>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</si>
  <si>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</si>
  <si>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</si>
  <si>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</si>
  <si>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</si>
  <si>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</si>
  <si>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</si>
  <si>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</si>
  <si>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</si>
  <si>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</si>
  <si>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</si>
  <si>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</si>
  <si>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</si>
  <si>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</si>
  <si>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</si>
  <si>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</si>
  <si>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</si>
  <si>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</si>
  <si>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</si>
  <si>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</si>
  <si>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</si>
  <si>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</si>
  <si>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</si>
  <si>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</si>
  <si>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</si>
  <si>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</si>
  <si>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</si>
  <si>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</si>
  <si>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</si>
  <si>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</si>
  <si>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</si>
  <si>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</si>
  <si>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</si>
  <si>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</si>
  <si>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</si>
  <si>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</si>
  <si>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</si>
  <si>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</si>
  <si>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</si>
  <si>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</si>
  <si>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</si>
  <si>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</si>
  <si>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</si>
  <si>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</si>
  <si>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Бланка версия 2.01 от 2021г.</t>
  </si>
  <si>
    <t>b1308</t>
  </si>
  <si>
    <t>Г МАРИНОВ</t>
  </si>
  <si>
    <t>Н ДИМИТРОВ</t>
  </si>
  <si>
    <t>СВЕТЛА НИКОЛОВА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</si>
</sst>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Несебър</v>
      </c>
      <c r="C2" s="1668"/>
      <c r="D2" s="1669"/>
      <c r="E2" s="1019"/>
      <c r="F2" s="1020">
        <f>+OTCHET!H9</f>
        <v>0</v>
      </c>
      <c r="G2" s="1021" t="str">
        <f>+OTCHET!F12</f>
        <v>5206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677" t="s">
        <v>985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678">
        <f>+Q4</f>
        <v>2021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679" t="s">
        <v>964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2" t="s">
        <v>965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1002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1983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1982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1004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1006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1008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1010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1012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1014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1984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1017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1020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1022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1024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1026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1033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1035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1037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1039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1041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1044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1046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1047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1049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1051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1053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33784</v>
      </c>
      <c r="K51" s="1095"/>
      <c r="L51" s="1102">
        <f>+IF($P$2=33,$Q51,0)</f>
        <v>0</v>
      </c>
      <c r="M51" s="1095"/>
      <c r="N51" s="1132">
        <f>+ROUND(+G51+J51+L51,0)</f>
        <v>33784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33784</v>
      </c>
      <c r="R51" s="1046"/>
      <c r="S51" s="1685" t="s">
        <v>1057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1059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1061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600</v>
      </c>
      <c r="J54" s="1120">
        <f>+IF(OR($P$2=98,$P$2=42,$P$2=96,$P$2=97),$Q54,0)</f>
        <v>116523</v>
      </c>
      <c r="K54" s="1095"/>
      <c r="L54" s="1120">
        <f>+IF($P$2=33,$Q54,0)</f>
        <v>0</v>
      </c>
      <c r="M54" s="1095"/>
      <c r="N54" s="1121">
        <f>+ROUND(+G54+J54+L54,0)</f>
        <v>116523</v>
      </c>
      <c r="O54" s="1097"/>
      <c r="P54" s="1119">
        <f>+ROUND(OTCHET!E187+OTCHET!E190,0)</f>
        <v>600</v>
      </c>
      <c r="Q54" s="1120">
        <f>+ROUND(OTCHET!L187+OTCHET!L190,0)</f>
        <v>116523</v>
      </c>
      <c r="R54" s="1046"/>
      <c r="S54" s="1688" t="s">
        <v>1063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26316</v>
      </c>
      <c r="K55" s="1095"/>
      <c r="L55" s="1120">
        <f>+IF($P$2=33,$Q55,0)</f>
        <v>0</v>
      </c>
      <c r="M55" s="1095"/>
      <c r="N55" s="1121">
        <f>+ROUND(+G55+J55+L55,0)</f>
        <v>26316</v>
      </c>
      <c r="O55" s="1097"/>
      <c r="P55" s="1119">
        <f>+ROUND(OTCHET!E196+OTCHET!E204,0)</f>
        <v>0</v>
      </c>
      <c r="Q55" s="1120">
        <f>+ROUND(OTCHET!L196+OTCHET!L204,0)</f>
        <v>26316</v>
      </c>
      <c r="R55" s="1046"/>
      <c r="S55" s="1694" t="s">
        <v>1065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600</v>
      </c>
      <c r="J56" s="1208">
        <f>+ROUND(+SUM(J51:J55),0)</f>
        <v>176623</v>
      </c>
      <c r="K56" s="1095"/>
      <c r="L56" s="1208">
        <f>+ROUND(+SUM(L51:L55),0)</f>
        <v>0</v>
      </c>
      <c r="M56" s="1095"/>
      <c r="N56" s="1209">
        <f>+ROUND(+SUM(N51:N55),0)</f>
        <v>176623</v>
      </c>
      <c r="O56" s="1097"/>
      <c r="P56" s="1207">
        <f>+ROUND(+SUM(P51:P55),0)</f>
        <v>600</v>
      </c>
      <c r="Q56" s="1208">
        <f>+ROUND(+SUM(Q51:Q55),0)</f>
        <v>176623</v>
      </c>
      <c r="R56" s="1046"/>
      <c r="S56" s="1697" t="s">
        <v>1067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1070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1120635</v>
      </c>
      <c r="K59" s="1095"/>
      <c r="L59" s="1120">
        <f>+IF($P$2=33,$Q59,0)</f>
        <v>0</v>
      </c>
      <c r="M59" s="1095"/>
      <c r="N59" s="1121">
        <f>+ROUND(+G59+J59+L59,0)</f>
        <v>1120635</v>
      </c>
      <c r="O59" s="1097"/>
      <c r="P59" s="1119">
        <f>+ROUND(+OTCHET!E275+OTCHET!E276,0)</f>
        <v>0</v>
      </c>
      <c r="Q59" s="1120">
        <f>+ROUND(+OTCHET!L275+OTCHET!L276,0)</f>
        <v>1120635</v>
      </c>
      <c r="R59" s="1046"/>
      <c r="S59" s="1688" t="s">
        <v>1072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1074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1076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1120635</v>
      </c>
      <c r="K63" s="1095"/>
      <c r="L63" s="1208">
        <f>+ROUND(+SUM(L58:L61),0)</f>
        <v>0</v>
      </c>
      <c r="M63" s="1095"/>
      <c r="N63" s="1209">
        <f>+ROUND(+SUM(N58:N61),0)</f>
        <v>1120635</v>
      </c>
      <c r="O63" s="1097"/>
      <c r="P63" s="1207">
        <f>+ROUND(+SUM(P58:P61),0)</f>
        <v>0</v>
      </c>
      <c r="Q63" s="1208">
        <f>+ROUND(+SUM(Q58:Q61),0)</f>
        <v>1120635</v>
      </c>
      <c r="R63" s="1046"/>
      <c r="S63" s="1697" t="s">
        <v>1080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1083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1085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1087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12052</v>
      </c>
      <c r="K69" s="1095"/>
      <c r="L69" s="1102">
        <f>+IF($P$2=33,$Q69,0)</f>
        <v>0</v>
      </c>
      <c r="M69" s="1095"/>
      <c r="N69" s="1132">
        <f>+ROUND(+G69+J69+L69,0)</f>
        <v>12052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12052</v>
      </c>
      <c r="R69" s="1046"/>
      <c r="S69" s="1685" t="s">
        <v>1090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1092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12052</v>
      </c>
      <c r="K71" s="1095"/>
      <c r="L71" s="1208">
        <f>+ROUND(+SUM(L69:L70),0)</f>
        <v>0</v>
      </c>
      <c r="M71" s="1095"/>
      <c r="N71" s="1209">
        <f>+ROUND(+SUM(N69:N70),0)</f>
        <v>12052</v>
      </c>
      <c r="O71" s="1097"/>
      <c r="P71" s="1207">
        <f>+ROUND(+SUM(P69:P70),0)</f>
        <v>0</v>
      </c>
      <c r="Q71" s="1208">
        <f>+ROUND(+SUM(Q69:Q70),0)</f>
        <v>12052</v>
      </c>
      <c r="R71" s="1046"/>
      <c r="S71" s="1697" t="s">
        <v>1094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1097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1099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1101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600</v>
      </c>
      <c r="J77" s="1233">
        <f>+ROUND(J56+J63+J67+J71+J75,0)</f>
        <v>1309310</v>
      </c>
      <c r="K77" s="1095"/>
      <c r="L77" s="1233">
        <f>+ROUND(L56+L63+L67+L71+L75,0)</f>
        <v>0</v>
      </c>
      <c r="M77" s="1095"/>
      <c r="N77" s="1234">
        <f>+ROUND(N56+N63+N67+N71+N75,0)</f>
        <v>1309310</v>
      </c>
      <c r="O77" s="1097"/>
      <c r="P77" s="1231">
        <f>+ROUND(P56+P63+P67+P71+P75,0)</f>
        <v>600</v>
      </c>
      <c r="Q77" s="1232">
        <f>+ROUND(Q56+Q63+Q67+Q71+Q75,0)</f>
        <v>1309310</v>
      </c>
      <c r="R77" s="1046"/>
      <c r="S77" s="1712" t="s">
        <v>1103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600</v>
      </c>
      <c r="J79" s="1108">
        <f>+IF(OR($P$2=98,$P$2=42,$P$2=96,$P$2=97),$Q79,0)</f>
        <v>874890</v>
      </c>
      <c r="K79" s="1095"/>
      <c r="L79" s="1108">
        <f>+IF($P$2=33,$Q79,0)</f>
        <v>0</v>
      </c>
      <c r="M79" s="1095"/>
      <c r="N79" s="1109">
        <f>+ROUND(+G79+J79+L79,0)</f>
        <v>874890</v>
      </c>
      <c r="O79" s="1097"/>
      <c r="P79" s="1107">
        <f>+ROUND(OTCHET!E419,0)</f>
        <v>600</v>
      </c>
      <c r="Q79" s="1108">
        <f>+ROUND(OTCHET!L419,0)</f>
        <v>874890</v>
      </c>
      <c r="R79" s="1046"/>
      <c r="S79" s="1685" t="s">
        <v>1106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222822</v>
      </c>
      <c r="K80" s="1095"/>
      <c r="L80" s="1120">
        <f>+IF($P$2=33,$Q80,0)</f>
        <v>0</v>
      </c>
      <c r="M80" s="1095"/>
      <c r="N80" s="1121">
        <f>+ROUND(+G80+J80+L80,0)</f>
        <v>222822</v>
      </c>
      <c r="O80" s="1097"/>
      <c r="P80" s="1119">
        <f>+ROUND(OTCHET!E429,0)</f>
        <v>0</v>
      </c>
      <c r="Q80" s="1120">
        <f>+ROUND(OTCHET!L429,0)</f>
        <v>222822</v>
      </c>
      <c r="R80" s="1046"/>
      <c r="S80" s="1688" t="s">
        <v>1108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600</v>
      </c>
      <c r="J81" s="1242">
        <f>+ROUND(J79+J80,0)</f>
        <v>1097712</v>
      </c>
      <c r="K81" s="1095"/>
      <c r="L81" s="1242">
        <f>+ROUND(L79+L80,0)</f>
        <v>0</v>
      </c>
      <c r="M81" s="1095"/>
      <c r="N81" s="1243">
        <f>+ROUND(N79+N80,0)</f>
        <v>1097712</v>
      </c>
      <c r="O81" s="1097"/>
      <c r="P81" s="1241">
        <f>+ROUND(P79+P80,0)</f>
        <v>600</v>
      </c>
      <c r="Q81" s="1242">
        <f>+ROUND(Q79+Q80,0)</f>
        <v>1097712</v>
      </c>
      <c r="R81" s="1046"/>
      <c r="S81" s="1715" t="s">
        <v>1110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-211598</v>
      </c>
      <c r="K83" s="1095"/>
      <c r="L83" s="1255">
        <f>+ROUND(L48,0)-ROUND(L77,0)+ROUND(L81,0)</f>
        <v>0</v>
      </c>
      <c r="M83" s="1095"/>
      <c r="N83" s="1256">
        <f>+ROUND(N48,0)-ROUND(N77,0)+ROUND(N81,0)</f>
        <v>-211598</v>
      </c>
      <c r="O83" s="1257"/>
      <c r="P83" s="1254">
        <f>+ROUND(P48,0)-ROUND(P77,0)+ROUND(P81,0)</f>
        <v>0</v>
      </c>
      <c r="Q83" s="1255">
        <f>+ROUND(Q48,0)-ROUND(Q77,0)+ROUND(Q81,0)</f>
        <v>-211598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211598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211598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211598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1116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1118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1120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1123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1125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1127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1129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1131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1134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1136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1138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1140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1144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1146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1148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1151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1153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1155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1158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1160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1162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1165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1167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1169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1171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1174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44299</v>
      </c>
      <c r="K123" s="1095"/>
      <c r="L123" s="1120">
        <f>+IF($P$2=33,$Q123,0)</f>
        <v>0</v>
      </c>
      <c r="M123" s="1095"/>
      <c r="N123" s="1121">
        <f>+ROUND(+G123+J123+L123,0)</f>
        <v>44299</v>
      </c>
      <c r="O123" s="1097"/>
      <c r="P123" s="1119">
        <f>+ROUND(OTCHET!E524,0)</f>
        <v>0</v>
      </c>
      <c r="Q123" s="1120">
        <f>+ROUND(OTCHET!L524,0)</f>
        <v>44299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1178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1180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44299</v>
      </c>
      <c r="K127" s="1095"/>
      <c r="L127" s="1242">
        <f>+ROUND(+SUM(L122:L126),0)</f>
        <v>0</v>
      </c>
      <c r="M127" s="1095"/>
      <c r="N127" s="1243">
        <f>+ROUND(+SUM(N122:N126),0)</f>
        <v>44299</v>
      </c>
      <c r="O127" s="1097"/>
      <c r="P127" s="1241">
        <f>+ROUND(+SUM(P122:P126),0)</f>
        <v>0</v>
      </c>
      <c r="Q127" s="1242">
        <f>+ROUND(+SUM(Q122:Q126),0)</f>
        <v>44299</v>
      </c>
      <c r="R127" s="1046"/>
      <c r="S127" s="1715" t="s">
        <v>1182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180981</v>
      </c>
      <c r="K129" s="1095"/>
      <c r="L129" s="1108">
        <f>+IF($P$2=33,$Q129,0)</f>
        <v>0</v>
      </c>
      <c r="M129" s="1095"/>
      <c r="N129" s="1109">
        <f>+ROUND(+G129+J129+L129,0)</f>
        <v>180981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180981</v>
      </c>
      <c r="R129" s="1046"/>
      <c r="S129" s="1685" t="s">
        <v>1185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1187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13682</v>
      </c>
      <c r="K131" s="1095"/>
      <c r="L131" s="1120">
        <f>+IF($P$2=33,$Q131,0)</f>
        <v>0</v>
      </c>
      <c r="M131" s="1095"/>
      <c r="N131" s="1121">
        <f>+ROUND(+G131+J131+L131,0)</f>
        <v>13682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13682</v>
      </c>
      <c r="R131" s="1046"/>
      <c r="S131" s="1727" t="s">
        <v>1189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-167299</v>
      </c>
      <c r="K132" s="1095"/>
      <c r="L132" s="1295">
        <f>+ROUND(+L131-L129-L130,0)</f>
        <v>0</v>
      </c>
      <c r="M132" s="1095"/>
      <c r="N132" s="1296">
        <f>+ROUND(+N131-N129-N130,0)</f>
        <v>-167299</v>
      </c>
      <c r="O132" s="1097"/>
      <c r="P132" s="1294">
        <f>+ROUND(+P131-P129-P130,0)</f>
        <v>0</v>
      </c>
      <c r="Q132" s="1295">
        <f>+ROUND(+Q131-Q129-Q130,0)</f>
        <v>-167299</v>
      </c>
      <c r="R132" s="1046"/>
      <c r="S132" s="1730" t="s">
        <v>1191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734"/>
      <c r="G134" s="1734"/>
      <c r="H134" s="1019"/>
      <c r="I134" s="1304" t="s">
        <v>1194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2065</v>
      </c>
      <c r="F17" s="1743" t="s">
        <v>2066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600</v>
      </c>
      <c r="F38" s="847">
        <f>F39+F43+F44+F46+SUM(F48:F52)+F55</f>
        <v>1309310</v>
      </c>
      <c r="G38" s="848">
        <f>G39+G43+G44+G46+SUM(G48:G52)+G55</f>
        <v>153422</v>
      </c>
      <c r="H38" s="849">
        <f>H39+H43+H44+H46+SUM(H48:H52)+H55</f>
        <v>1155888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600</v>
      </c>
      <c r="F39" s="810">
        <f>SUM(F40:F42)</f>
        <v>142839</v>
      </c>
      <c r="G39" s="811">
        <f>SUM(G40:G42)</f>
        <v>112177</v>
      </c>
      <c r="H39" s="812">
        <f>SUM(H40:H42)</f>
        <v>30662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600</v>
      </c>
      <c r="F40" s="873">
        <f aca="true" t="shared" si="1" ref="F40:F55">+G40+H40+I40</f>
        <v>115792</v>
      </c>
      <c r="G40" s="874">
        <f>OTCHET!I187</f>
        <v>91927</v>
      </c>
      <c r="H40" s="875">
        <f>OTCHET!J187</f>
        <v>23865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731</v>
      </c>
      <c r="G41" s="1630">
        <f>OTCHET!I190</f>
        <v>731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0</v>
      </c>
      <c r="F42" s="1629">
        <f t="shared" si="1"/>
        <v>26316</v>
      </c>
      <c r="G42" s="1630">
        <f>+OTCHET!I196+OTCHET!I204</f>
        <v>19519</v>
      </c>
      <c r="H42" s="1631">
        <f>+OTCHET!J196+OTCHET!J204</f>
        <v>6797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0</v>
      </c>
      <c r="F43" s="815">
        <f t="shared" si="1"/>
        <v>33784</v>
      </c>
      <c r="G43" s="816">
        <f>+OTCHET!I205+OTCHET!I223+OTCHET!I271</f>
        <v>29193</v>
      </c>
      <c r="H43" s="817">
        <f>+OTCHET!J205+OTCHET!J223+OTCHET!J271</f>
        <v>4591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12052</v>
      </c>
      <c r="G46" s="867">
        <f>+OTCHET!I255+OTCHET!I256+OTCHET!I257+OTCHET!I258</f>
        <v>12052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1120635</v>
      </c>
      <c r="G49" s="816">
        <f>OTCHET!I275+OTCHET!I276+OTCHET!I284+OTCHET!I287</f>
        <v>0</v>
      </c>
      <c r="H49" s="817">
        <f>OTCHET!J275+OTCHET!J276+OTCHET!J284+OTCHET!J287</f>
        <v>1120635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600</v>
      </c>
      <c r="F56" s="892">
        <f>+F57+F58+F62</f>
        <v>1097712</v>
      </c>
      <c r="G56" s="893">
        <f>+G57+G58+G62</f>
        <v>109123</v>
      </c>
      <c r="H56" s="894">
        <f>+H57+H58+H62</f>
        <v>988589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600</v>
      </c>
      <c r="F58" s="901">
        <f t="shared" si="2"/>
        <v>1097712</v>
      </c>
      <c r="G58" s="902">
        <f>+OTCHET!I383+OTCHET!I391+OTCHET!I396+OTCHET!I399+OTCHET!I402+OTCHET!I405+OTCHET!I406+OTCHET!I409+OTCHET!I422+OTCHET!I423+OTCHET!I424+OTCHET!I425+OTCHET!I426</f>
        <v>109123</v>
      </c>
      <c r="H58" s="903">
        <f>+OTCHET!J383+OTCHET!J391+OTCHET!J396+OTCHET!J399+OTCHET!J402+OTCHET!J405+OTCHET!J406+OTCHET!J409+OTCHET!J422+OTCHET!J423+OTCHET!J424+OTCHET!J425+OTCHET!J426</f>
        <v>988589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222822</v>
      </c>
      <c r="G59" s="906">
        <f>+OTCHET!I422+OTCHET!I423+OTCHET!I424+OTCHET!I425+OTCHET!I426</f>
        <v>3579</v>
      </c>
      <c r="H59" s="907">
        <f>+OTCHET!J422+OTCHET!J423+OTCHET!J424+OTCHET!J425+OTCHET!J426</f>
        <v>219243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0</v>
      </c>
      <c r="F64" s="927">
        <f>+F22-F38+F56-F63</f>
        <v>-211598</v>
      </c>
      <c r="G64" s="928">
        <f>+G22-G38+G56-G63</f>
        <v>-44299</v>
      </c>
      <c r="H64" s="929">
        <f>+H22-H38+H56-H63</f>
        <v>-167299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211598</v>
      </c>
      <c r="G66" s="938">
        <f>SUM(+G68+G76+G77+G84+G85+G86+G89+G90+G91+G92+G93+G94+G95)</f>
        <v>44299</v>
      </c>
      <c r="H66" s="939">
        <f>SUM(+H68+H76+H77+H84+H85+H86+H89+H90+H91+H92+H93+H94+H95)</f>
        <v>167299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44299</v>
      </c>
      <c r="G86" s="906">
        <f>+G87+G88</f>
        <v>44299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44299</v>
      </c>
      <c r="G88" s="964">
        <f>+OTCHET!I521+OTCHET!I524+OTCHET!I544</f>
        <v>44299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180981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180981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-13682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-13682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 t="str">
        <f>+OTCHET!D603</f>
        <v>СВЕТЛА НИКОЛОВА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 t="str">
        <f>+OTCHET!G600</f>
        <v>Г МАРИНОВ</v>
      </c>
      <c r="F114" s="1746"/>
      <c r="G114" s="1002"/>
      <c r="H114" s="689"/>
      <c r="I114" s="1374" t="str">
        <f>+OTCHET!G603</f>
        <v>Н ДИМИТРОВ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tabSelected="1" zoomScale="75" zoomScaleNormal="75" zoomScaleSheetLayoutView="85" workbookViewId="0" topLeftCell="B593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1686</v>
      </c>
      <c r="C9" s="1767"/>
      <c r="D9" s="1768"/>
      <c r="E9" s="115">
        <v>44197</v>
      </c>
      <c r="F9" s="116">
        <v>44469</v>
      </c>
      <c r="G9" s="113"/>
      <c r="H9" s="1415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836" t="s">
        <v>958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Несебър</v>
      </c>
      <c r="C12" s="1770"/>
      <c r="D12" s="1771"/>
      <c r="E12" s="118" t="s">
        <v>952</v>
      </c>
      <c r="F12" s="1581" t="s">
        <v>1365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2096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47" t="s">
        <v>2049</v>
      </c>
      <c r="F19" s="1748"/>
      <c r="G19" s="1748"/>
      <c r="H19" s="1749"/>
      <c r="I19" s="1753" t="s">
        <v>2050</v>
      </c>
      <c r="J19" s="1754"/>
      <c r="K19" s="1754"/>
      <c r="L19" s="175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2062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2063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2064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Несебър</v>
      </c>
      <c r="C176" s="1779"/>
      <c r="D176" s="1780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Несебър</v>
      </c>
      <c r="C179" s="1770"/>
      <c r="D179" s="1771"/>
      <c r="E179" s="231" t="s">
        <v>880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747" t="s">
        <v>2051</v>
      </c>
      <c r="F183" s="1748"/>
      <c r="G183" s="1748"/>
      <c r="H183" s="1749"/>
      <c r="I183" s="1756" t="s">
        <v>2052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735</v>
      </c>
      <c r="D187" s="1777"/>
      <c r="E187" s="273">
        <f aca="true" t="shared" si="41" ref="E187:L187">SUMIF($B$607:$B$12313,$B187,E$607:E$12313)</f>
        <v>600</v>
      </c>
      <c r="F187" s="274">
        <f t="shared" si="41"/>
        <v>600</v>
      </c>
      <c r="G187" s="275">
        <f t="shared" si="41"/>
        <v>0</v>
      </c>
      <c r="H187" s="276">
        <f t="shared" si="41"/>
        <v>0</v>
      </c>
      <c r="I187" s="274">
        <f t="shared" si="41"/>
        <v>91927</v>
      </c>
      <c r="J187" s="275">
        <f t="shared" si="41"/>
        <v>23865</v>
      </c>
      <c r="K187" s="276">
        <f t="shared" si="41"/>
        <v>0</v>
      </c>
      <c r="L187" s="273">
        <f t="shared" si="41"/>
        <v>115792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600</v>
      </c>
      <c r="F188" s="282">
        <f t="shared" si="43"/>
        <v>600</v>
      </c>
      <c r="G188" s="283">
        <f t="shared" si="43"/>
        <v>0</v>
      </c>
      <c r="H188" s="284">
        <f t="shared" si="43"/>
        <v>0</v>
      </c>
      <c r="I188" s="282">
        <f t="shared" si="43"/>
        <v>91927</v>
      </c>
      <c r="J188" s="283">
        <f t="shared" si="43"/>
        <v>23865</v>
      </c>
      <c r="K188" s="284">
        <f t="shared" si="43"/>
        <v>0</v>
      </c>
      <c r="L188" s="281">
        <f t="shared" si="43"/>
        <v>115792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738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731</v>
      </c>
      <c r="J190" s="275">
        <f t="shared" si="44"/>
        <v>0</v>
      </c>
      <c r="K190" s="276">
        <f t="shared" si="44"/>
        <v>0</v>
      </c>
      <c r="L190" s="273">
        <f t="shared" si="44"/>
        <v>731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404</v>
      </c>
      <c r="J192" s="297">
        <f t="shared" si="45"/>
        <v>0</v>
      </c>
      <c r="K192" s="298">
        <f t="shared" si="45"/>
        <v>0</v>
      </c>
      <c r="L192" s="295">
        <f t="shared" si="45"/>
        <v>404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119</v>
      </c>
      <c r="J193" s="297">
        <f t="shared" si="45"/>
        <v>0</v>
      </c>
      <c r="K193" s="298">
        <f t="shared" si="45"/>
        <v>0</v>
      </c>
      <c r="L193" s="295">
        <f t="shared" si="45"/>
        <v>119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208</v>
      </c>
      <c r="J194" s="297">
        <f t="shared" si="45"/>
        <v>0</v>
      </c>
      <c r="K194" s="298">
        <f t="shared" si="45"/>
        <v>0</v>
      </c>
      <c r="L194" s="295">
        <f t="shared" si="45"/>
        <v>208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19519</v>
      </c>
      <c r="J196" s="275">
        <f t="shared" si="46"/>
        <v>6797</v>
      </c>
      <c r="K196" s="276">
        <f t="shared" si="46"/>
        <v>0</v>
      </c>
      <c r="L196" s="273">
        <f t="shared" si="46"/>
        <v>26316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10897</v>
      </c>
      <c r="J197" s="283">
        <f t="shared" si="47"/>
        <v>4119</v>
      </c>
      <c r="K197" s="284">
        <f t="shared" si="47"/>
        <v>0</v>
      </c>
      <c r="L197" s="281">
        <f t="shared" si="47"/>
        <v>15016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1711</v>
      </c>
      <c r="J198" s="297">
        <f t="shared" si="47"/>
        <v>0</v>
      </c>
      <c r="K198" s="298">
        <f t="shared" si="47"/>
        <v>0</v>
      </c>
      <c r="L198" s="295">
        <f t="shared" si="47"/>
        <v>1711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4453</v>
      </c>
      <c r="J200" s="297">
        <f t="shared" si="47"/>
        <v>1664</v>
      </c>
      <c r="K200" s="298">
        <f t="shared" si="47"/>
        <v>0</v>
      </c>
      <c r="L200" s="295">
        <f t="shared" si="47"/>
        <v>6117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2458</v>
      </c>
      <c r="J201" s="297">
        <f t="shared" si="47"/>
        <v>1014</v>
      </c>
      <c r="K201" s="298">
        <f t="shared" si="47"/>
        <v>0</v>
      </c>
      <c r="L201" s="295">
        <f t="shared" si="47"/>
        <v>3472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29193</v>
      </c>
      <c r="J205" s="275">
        <f t="shared" si="48"/>
        <v>4591</v>
      </c>
      <c r="K205" s="276">
        <f t="shared" si="48"/>
        <v>0</v>
      </c>
      <c r="L205" s="310">
        <f t="shared" si="48"/>
        <v>33784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800</v>
      </c>
      <c r="J208" s="297">
        <f t="shared" si="49"/>
        <v>0</v>
      </c>
      <c r="K208" s="298">
        <f t="shared" si="49"/>
        <v>0</v>
      </c>
      <c r="L208" s="295">
        <f t="shared" si="49"/>
        <v>800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7611</v>
      </c>
      <c r="J210" s="297">
        <f t="shared" si="49"/>
        <v>0</v>
      </c>
      <c r="K210" s="298">
        <f t="shared" si="49"/>
        <v>0</v>
      </c>
      <c r="L210" s="295">
        <f t="shared" si="49"/>
        <v>7611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919</v>
      </c>
      <c r="K211" s="317">
        <f t="shared" si="49"/>
        <v>0</v>
      </c>
      <c r="L211" s="314">
        <f t="shared" si="49"/>
        <v>919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20782</v>
      </c>
      <c r="J212" s="322">
        <f t="shared" si="49"/>
        <v>3672</v>
      </c>
      <c r="K212" s="323">
        <f t="shared" si="49"/>
        <v>0</v>
      </c>
      <c r="L212" s="320">
        <f t="shared" si="49"/>
        <v>24454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713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1647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12052</v>
      </c>
      <c r="J258" s="275">
        <f t="shared" si="62"/>
        <v>0</v>
      </c>
      <c r="K258" s="276">
        <f t="shared" si="62"/>
        <v>0</v>
      </c>
      <c r="L258" s="310">
        <f t="shared" si="62"/>
        <v>12052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12052</v>
      </c>
      <c r="J262" s="297">
        <f t="shared" si="63"/>
        <v>0</v>
      </c>
      <c r="K262" s="298">
        <f t="shared" si="63"/>
        <v>0</v>
      </c>
      <c r="L262" s="295">
        <f t="shared" si="63"/>
        <v>12052</v>
      </c>
      <c r="M262" s="7">
        <f t="shared" si="61"/>
        <v>1</v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1652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1649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1650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1120635</v>
      </c>
      <c r="K276" s="276">
        <f t="shared" si="68"/>
        <v>0</v>
      </c>
      <c r="L276" s="310">
        <f t="shared" si="68"/>
        <v>1120635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1120635</v>
      </c>
      <c r="K282" s="298">
        <f t="shared" si="69"/>
        <v>0</v>
      </c>
      <c r="L282" s="295">
        <f t="shared" si="69"/>
        <v>1120635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619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677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678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904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686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600</v>
      </c>
      <c r="F301" s="396">
        <f t="shared" si="77"/>
        <v>600</v>
      </c>
      <c r="G301" s="397">
        <f t="shared" si="77"/>
        <v>0</v>
      </c>
      <c r="H301" s="398">
        <f t="shared" si="77"/>
        <v>0</v>
      </c>
      <c r="I301" s="396">
        <f t="shared" si="77"/>
        <v>153422</v>
      </c>
      <c r="J301" s="397">
        <f t="shared" si="77"/>
        <v>1155888</v>
      </c>
      <c r="K301" s="398">
        <f t="shared" si="77"/>
        <v>0</v>
      </c>
      <c r="L301" s="395">
        <f t="shared" si="77"/>
        <v>1309310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Несебър</v>
      </c>
      <c r="C350" s="1779"/>
      <c r="D350" s="1780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Несебър</v>
      </c>
      <c r="C353" s="1770"/>
      <c r="D353" s="1771"/>
      <c r="E353" s="410" t="s">
        <v>880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59" t="s">
        <v>2053</v>
      </c>
      <c r="F357" s="1760"/>
      <c r="G357" s="1760"/>
      <c r="H357" s="1761"/>
      <c r="I357" s="418" t="s">
        <v>2054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1" t="s">
        <v>273</v>
      </c>
      <c r="D361" s="1802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-2380</v>
      </c>
      <c r="J396" s="444">
        <f t="shared" si="88"/>
        <v>0</v>
      </c>
      <c r="K396" s="445">
        <f>SUM(K397:K398)</f>
        <v>0</v>
      </c>
      <c r="L396" s="1378">
        <f t="shared" si="88"/>
        <v>-2380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>
        <v>-2380</v>
      </c>
      <c r="J398" s="174"/>
      <c r="K398" s="175">
        <v>0</v>
      </c>
      <c r="L398" s="1383">
        <f>I398+J398+K398</f>
        <v>-2380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600</v>
      </c>
      <c r="F399" s="459">
        <f t="shared" si="89"/>
        <v>600</v>
      </c>
      <c r="G399" s="473">
        <f t="shared" si="89"/>
        <v>0</v>
      </c>
      <c r="H399" s="445">
        <f>SUM(H400:H401)</f>
        <v>0</v>
      </c>
      <c r="I399" s="459">
        <f t="shared" si="89"/>
        <v>107924</v>
      </c>
      <c r="J399" s="444">
        <f t="shared" si="89"/>
        <v>769346</v>
      </c>
      <c r="K399" s="445">
        <f>SUM(K400:K401)</f>
        <v>0</v>
      </c>
      <c r="L399" s="1378">
        <f t="shared" si="89"/>
        <v>877270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600</v>
      </c>
      <c r="F400" s="158">
        <v>600</v>
      </c>
      <c r="G400" s="159"/>
      <c r="H400" s="154">
        <v>0</v>
      </c>
      <c r="I400" s="158">
        <v>107924</v>
      </c>
      <c r="J400" s="159">
        <v>769346</v>
      </c>
      <c r="K400" s="154">
        <v>0</v>
      </c>
      <c r="L400" s="1379">
        <f>I400+J400+K400</f>
        <v>877270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911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672</v>
      </c>
      <c r="D405" s="180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673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691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600</v>
      </c>
      <c r="F419" s="495">
        <f t="shared" si="95"/>
        <v>600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105544</v>
      </c>
      <c r="J419" s="496">
        <f t="shared" si="95"/>
        <v>769346</v>
      </c>
      <c r="K419" s="515">
        <f>SUM(K361,K375,K383,K388,K391,K396,K399,K402,K405,K406,K409,K412)</f>
        <v>0</v>
      </c>
      <c r="L419" s="512">
        <f t="shared" si="95"/>
        <v>874890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758</v>
      </c>
      <c r="D422" s="180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696</v>
      </c>
      <c r="D423" s="180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/>
      <c r="H424" s="1473">
        <v>0</v>
      </c>
      <c r="I424" s="483">
        <v>3579</v>
      </c>
      <c r="J424" s="484">
        <v>219243</v>
      </c>
      <c r="K424" s="1473">
        <v>0</v>
      </c>
      <c r="L424" s="1378">
        <f>I424+J424+K424</f>
        <v>222822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675</v>
      </c>
      <c r="D425" s="180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915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3579</v>
      </c>
      <c r="J429" s="514">
        <f t="shared" si="97"/>
        <v>219243</v>
      </c>
      <c r="K429" s="515">
        <f t="shared" si="97"/>
        <v>0</v>
      </c>
      <c r="L429" s="512">
        <f t="shared" si="97"/>
        <v>222822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 t="str">
        <f>$B$9</f>
        <v>Несебър</v>
      </c>
      <c r="C435" s="1779"/>
      <c r="D435" s="1780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9" t="str">
        <f>$B$12</f>
        <v>Несебър</v>
      </c>
      <c r="C438" s="1770"/>
      <c r="D438" s="1771"/>
      <c r="E438" s="410" t="s">
        <v>880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7" t="s">
        <v>2055</v>
      </c>
      <c r="F442" s="1748"/>
      <c r="G442" s="1748"/>
      <c r="H442" s="1749"/>
      <c r="I442" s="522" t="s">
        <v>2056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-44299</v>
      </c>
      <c r="J445" s="547">
        <f t="shared" si="99"/>
        <v>-167299</v>
      </c>
      <c r="K445" s="548">
        <f t="shared" si="99"/>
        <v>0</v>
      </c>
      <c r="L445" s="549">
        <f t="shared" si="99"/>
        <v>-211598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44299</v>
      </c>
      <c r="J446" s="554">
        <f t="shared" si="100"/>
        <v>167299</v>
      </c>
      <c r="K446" s="555">
        <f t="shared" si="100"/>
        <v>0</v>
      </c>
      <c r="L446" s="556">
        <f>+L597</f>
        <v>211598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 t="str">
        <f>$B$9</f>
        <v>Несебър</v>
      </c>
      <c r="C451" s="1779"/>
      <c r="D451" s="1780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9" t="str">
        <f>$B$12</f>
        <v>Несебър</v>
      </c>
      <c r="C454" s="1770"/>
      <c r="D454" s="1771"/>
      <c r="E454" s="410" t="s">
        <v>880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750" t="s">
        <v>2057</v>
      </c>
      <c r="F458" s="1751"/>
      <c r="G458" s="1751"/>
      <c r="H458" s="1752"/>
      <c r="I458" s="564" t="s">
        <v>2058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759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3" t="s">
        <v>762</v>
      </c>
      <c r="D465" s="182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3" t="s">
        <v>1945</v>
      </c>
      <c r="D468" s="182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765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4" t="s">
        <v>772</v>
      </c>
      <c r="D478" s="182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919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5" t="s">
        <v>924</v>
      </c>
      <c r="D497" s="181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5" t="s">
        <v>24</v>
      </c>
      <c r="D502" s="1816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925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926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5" t="s">
        <v>927</v>
      </c>
      <c r="D524" s="181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44299</v>
      </c>
      <c r="J524" s="580">
        <f t="shared" si="120"/>
        <v>0</v>
      </c>
      <c r="K524" s="581">
        <f t="shared" si="120"/>
        <v>0</v>
      </c>
      <c r="L524" s="578">
        <f t="shared" si="120"/>
        <v>44299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>
        <v>44299</v>
      </c>
      <c r="J527" s="159"/>
      <c r="K527" s="585">
        <v>0</v>
      </c>
      <c r="L527" s="1387">
        <f t="shared" si="116"/>
        <v>44299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929</v>
      </c>
      <c r="D535" s="181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930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0" t="s">
        <v>931</v>
      </c>
      <c r="D541" s="181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932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0" t="s">
        <v>941</v>
      </c>
      <c r="D566" s="181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167299</v>
      </c>
      <c r="K566" s="581">
        <f t="shared" si="128"/>
        <v>0</v>
      </c>
      <c r="L566" s="578">
        <f t="shared" si="128"/>
        <v>167299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180981</v>
      </c>
      <c r="K567" s="584">
        <v>0</v>
      </c>
      <c r="L567" s="1379">
        <f t="shared" si="116"/>
        <v>180981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>
        <v>-13682</v>
      </c>
      <c r="K573" s="1618">
        <v>0</v>
      </c>
      <c r="L573" s="1393">
        <f t="shared" si="129"/>
        <v>-13682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0" t="s">
        <v>946</v>
      </c>
      <c r="D586" s="181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0" t="s">
        <v>823</v>
      </c>
      <c r="D591" s="181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44299</v>
      </c>
      <c r="J597" s="664">
        <f t="shared" si="133"/>
        <v>167299</v>
      </c>
      <c r="K597" s="666">
        <f t="shared" si="133"/>
        <v>0</v>
      </c>
      <c r="L597" s="662">
        <f t="shared" si="133"/>
        <v>211598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38" t="s">
        <v>2098</v>
      </c>
      <c r="H600" s="1839"/>
      <c r="I600" s="1839"/>
      <c r="J600" s="184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8" t="s">
        <v>867</v>
      </c>
      <c r="H601" s="1828"/>
      <c r="I601" s="1828"/>
      <c r="J601" s="182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 t="s">
        <v>2100</v>
      </c>
      <c r="E603" s="671"/>
      <c r="F603" s="218" t="s">
        <v>869</v>
      </c>
      <c r="G603" s="1820" t="s">
        <v>2099</v>
      </c>
      <c r="H603" s="1821"/>
      <c r="I603" s="1821"/>
      <c r="J603" s="1822"/>
      <c r="K603" s="103"/>
      <c r="L603" s="228"/>
      <c r="M603" s="7">
        <v>1</v>
      </c>
      <c r="N603" s="518"/>
    </row>
    <row r="604" spans="1:14" ht="21.75" customHeight="1">
      <c r="A604" s="23"/>
      <c r="B604" s="1826" t="s">
        <v>870</v>
      </c>
      <c r="C604" s="1827"/>
      <c r="D604" s="672" t="s">
        <v>871</v>
      </c>
      <c r="E604" s="673"/>
      <c r="F604" s="674"/>
      <c r="G604" s="1828" t="s">
        <v>867</v>
      </c>
      <c r="H604" s="1828"/>
      <c r="I604" s="1828"/>
      <c r="J604" s="1828"/>
      <c r="K604" s="103"/>
      <c r="L604" s="228"/>
      <c r="M604" s="7">
        <v>1</v>
      </c>
      <c r="N604" s="518"/>
    </row>
    <row r="605" spans="1:14" ht="24.75" customHeight="1">
      <c r="A605" s="36"/>
      <c r="B605" s="1829"/>
      <c r="C605" s="1830"/>
      <c r="D605" s="675" t="s">
        <v>872</v>
      </c>
      <c r="E605" s="676"/>
      <c r="F605" s="677"/>
      <c r="G605" s="678" t="s">
        <v>873</v>
      </c>
      <c r="H605" s="1831"/>
      <c r="I605" s="1832"/>
      <c r="J605" s="183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СМЕТКИТЕ ЗА СРЕДСТВАТА ОТ ЕВРОПЕЙСКИЯ СЪЮЗ - КСФ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Несебър</v>
      </c>
      <c r="C623" s="1779"/>
      <c r="D623" s="1780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Несебър</v>
      </c>
      <c r="C626" s="1842"/>
      <c r="D626" s="1843"/>
      <c r="E626" s="410" t="s">
        <v>880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704</v>
      </c>
      <c r="E630" s="1747" t="s">
        <v>2094</v>
      </c>
      <c r="F630" s="1748"/>
      <c r="G630" s="1748"/>
      <c r="H630" s="1749"/>
      <c r="I630" s="1756" t="s">
        <v>2095</v>
      </c>
      <c r="J630" s="1757"/>
      <c r="K630" s="1757"/>
      <c r="L630" s="1758"/>
      <c r="M630" s="7">
        <f>(IF($E752&lt;&gt;0,$M$2,IF($L752&lt;&gt;0,$M$2,"")))</f>
        <v>1</v>
      </c>
    </row>
    <row r="631" spans="2:13" ht="57" thickBot="1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3" t="str">
        <f>VLOOKUP(D633,OP_LIST2,2,FALSE)</f>
        <v>98215</v>
      </c>
      <c r="D633" s="1665" t="s">
        <v>1218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4" t="s">
        <v>2093</v>
      </c>
      <c r="C634" s="1457">
        <f>VLOOKUP(D635,EBK_DEIN2,2,FALSE)</f>
        <v>6627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2">
        <f>+C634</f>
        <v>6627</v>
      </c>
      <c r="D635" s="1452" t="s">
        <v>481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735</v>
      </c>
      <c r="D637" s="177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20478</v>
      </c>
      <c r="K637" s="276">
        <f t="shared" si="134"/>
        <v>0</v>
      </c>
      <c r="L637" s="273">
        <f t="shared" si="134"/>
        <v>20478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0</v>
      </c>
      <c r="F638" s="152">
        <v>0</v>
      </c>
      <c r="G638" s="153"/>
      <c r="H638" s="1418"/>
      <c r="I638" s="152"/>
      <c r="J638" s="153">
        <v>20478</v>
      </c>
      <c r="K638" s="1418"/>
      <c r="L638" s="281">
        <f>I638+J638+K638</f>
        <v>20478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738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5645</v>
      </c>
      <c r="K646" s="276">
        <f t="shared" si="137"/>
        <v>0</v>
      </c>
      <c r="L646" s="273">
        <f t="shared" si="137"/>
        <v>5645</v>
      </c>
      <c r="M646" s="12">
        <f t="shared" si="135"/>
        <v>1</v>
      </c>
      <c r="N646" s="13"/>
    </row>
    <row r="647" spans="2:14" ht="31.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>
        <v>3416</v>
      </c>
      <c r="K647" s="1418"/>
      <c r="L647" s="281">
        <f aca="true" t="shared" si="139" ref="L647:L654">I647+J647+K647</f>
        <v>3416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>
        <v>1383</v>
      </c>
      <c r="K650" s="1420"/>
      <c r="L650" s="295">
        <f t="shared" si="139"/>
        <v>1383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>
        <v>846</v>
      </c>
      <c r="K651" s="1420"/>
      <c r="L651" s="295">
        <f t="shared" si="139"/>
        <v>846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197</v>
      </c>
      <c r="D654" s="1786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198</v>
      </c>
      <c r="D655" s="177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4591</v>
      </c>
      <c r="K655" s="276">
        <f t="shared" si="140"/>
        <v>0</v>
      </c>
      <c r="L655" s="310">
        <f t="shared" si="140"/>
        <v>4591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>
        <v>919</v>
      </c>
      <c r="K661" s="1419"/>
      <c r="L661" s="314">
        <f t="shared" si="142"/>
        <v>919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3672</v>
      </c>
      <c r="K662" s="1428"/>
      <c r="L662" s="320">
        <f t="shared" si="142"/>
        <v>3672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269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713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217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219</v>
      </c>
      <c r="D686" s="178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220</v>
      </c>
      <c r="D687" s="179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221</v>
      </c>
      <c r="D688" s="179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1651</v>
      </c>
      <c r="D689" s="179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222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231</v>
      </c>
      <c r="D705" s="1784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232</v>
      </c>
      <c r="D706" s="178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233</v>
      </c>
      <c r="D707" s="1784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234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1652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1649</v>
      </c>
      <c r="D719" s="178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1650</v>
      </c>
      <c r="D720" s="178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244</v>
      </c>
      <c r="D721" s="179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270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245</v>
      </c>
      <c r="D725" s="1788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246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1120635</v>
      </c>
      <c r="K726" s="276">
        <f t="shared" si="163"/>
        <v>0</v>
      </c>
      <c r="L726" s="310">
        <f t="shared" si="163"/>
        <v>1120635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>
        <v>1120635</v>
      </c>
      <c r="K732" s="1420"/>
      <c r="L732" s="295">
        <f t="shared" si="165"/>
        <v>1120635</v>
      </c>
      <c r="M732" s="12">
        <f t="shared" si="155"/>
        <v>1</v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619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677</v>
      </c>
      <c r="D737" s="178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678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904</v>
      </c>
      <c r="D743" s="1792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3" t="s">
        <v>686</v>
      </c>
      <c r="D747" s="1794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3" t="s">
        <v>686</v>
      </c>
      <c r="D748" s="1794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6.5" thickBot="1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1151349</v>
      </c>
      <c r="K752" s="398">
        <f t="shared" si="169"/>
        <v>0</v>
      </c>
      <c r="L752" s="395">
        <f t="shared" si="169"/>
        <v>1151349</v>
      </c>
      <c r="M752" s="12">
        <f t="shared" si="166"/>
        <v>1</v>
      </c>
      <c r="N752" s="73" t="str">
        <f>LEFT(C634,1)</f>
        <v>6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СМЕТКИТЕ ЗА СРЕДСТВАТА ОТ ЕВРОПЕЙСКИЯ СЪЮЗ - КСФ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825</v>
      </c>
      <c r="G760" s="237"/>
      <c r="H760" s="1362" t="s">
        <v>1242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Несебър</v>
      </c>
      <c r="C761" s="1779"/>
      <c r="D761" s="1780"/>
      <c r="E761" s="115">
        <f>$E$9</f>
        <v>44197</v>
      </c>
      <c r="F761" s="226">
        <f>$F$9</f>
        <v>44469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Несебър</v>
      </c>
      <c r="C764" s="1842"/>
      <c r="D764" s="1843"/>
      <c r="E764" s="410" t="s">
        <v>880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704</v>
      </c>
      <c r="E768" s="1747" t="s">
        <v>2094</v>
      </c>
      <c r="F768" s="1748"/>
      <c r="G768" s="1748"/>
      <c r="H768" s="1749"/>
      <c r="I768" s="1756" t="s">
        <v>2095</v>
      </c>
      <c r="J768" s="1757"/>
      <c r="K768" s="1757"/>
      <c r="L768" s="1758"/>
      <c r="M768" s="7">
        <f>(IF($E890&lt;&gt;0,$M$2,IF($L890&lt;&gt;0,$M$2,"")))</f>
        <v>1</v>
      </c>
    </row>
    <row r="769" spans="2:13" ht="57" thickBot="1">
      <c r="B769" s="250" t="s">
        <v>62</v>
      </c>
      <c r="C769" s="251" t="s">
        <v>463</v>
      </c>
      <c r="D769" s="252" t="s">
        <v>705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2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734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3" t="str">
        <f>VLOOKUP(D771,OP_LIST2,2,FALSE)</f>
        <v>98215</v>
      </c>
      <c r="D771" s="1665" t="s">
        <v>1218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664" t="s">
        <v>2093</v>
      </c>
      <c r="C772" s="1457">
        <f>VLOOKUP(D773,EBK_DEIN2,2,FALSE)</f>
        <v>6629</v>
      </c>
      <c r="D772" s="1666" t="str">
        <f>VLOOKUP(D771,OP_LIST3,3,FALSE)</f>
        <v>ПЕРИОД 2014-2020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2">
        <f>+C772</f>
        <v>6629</v>
      </c>
      <c r="D773" s="1452" t="s">
        <v>483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706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735</v>
      </c>
      <c r="D775" s="177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3387</v>
      </c>
      <c r="K775" s="276">
        <f t="shared" si="170"/>
        <v>0</v>
      </c>
      <c r="L775" s="273">
        <f t="shared" si="170"/>
        <v>3387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736</v>
      </c>
      <c r="E776" s="281">
        <f>F776+G776+H776</f>
        <v>0</v>
      </c>
      <c r="F776" s="152"/>
      <c r="G776" s="153"/>
      <c r="H776" s="1418"/>
      <c r="I776" s="152"/>
      <c r="J776" s="153">
        <v>3387</v>
      </c>
      <c r="K776" s="1418"/>
      <c r="L776" s="281">
        <f>I776+J776+K776</f>
        <v>3387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737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738</v>
      </c>
      <c r="D778" s="177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739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740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192</v>
      </c>
      <c r="D784" s="177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1152</v>
      </c>
      <c r="K784" s="276">
        <f t="shared" si="173"/>
        <v>0</v>
      </c>
      <c r="L784" s="273">
        <f t="shared" si="173"/>
        <v>1152</v>
      </c>
      <c r="M784" s="12">
        <f t="shared" si="171"/>
        <v>1</v>
      </c>
      <c r="N784" s="13"/>
    </row>
    <row r="785" spans="2:14" ht="31.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703</v>
      </c>
      <c r="K785" s="1418"/>
      <c r="L785" s="281">
        <f aca="true" t="shared" si="175" ref="L785:L792">I785+J785+K785</f>
        <v>703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>
        <v>281</v>
      </c>
      <c r="K788" s="1420"/>
      <c r="L788" s="295">
        <f t="shared" si="175"/>
        <v>281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>
        <v>168</v>
      </c>
      <c r="K789" s="1420"/>
      <c r="L789" s="295">
        <f t="shared" si="175"/>
        <v>168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197</v>
      </c>
      <c r="D792" s="1786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198</v>
      </c>
      <c r="D793" s="177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269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713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217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219</v>
      </c>
      <c r="D824" s="178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220</v>
      </c>
      <c r="D825" s="1790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221</v>
      </c>
      <c r="D826" s="1790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1651</v>
      </c>
      <c r="D827" s="1790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222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1943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1962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1993</v>
      </c>
      <c r="D837" s="147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1648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231</v>
      </c>
      <c r="D843" s="1784"/>
      <c r="E843" s="310">
        <f t="shared" si="189"/>
        <v>0</v>
      </c>
      <c r="F843" s="1469">
        <v>0</v>
      </c>
      <c r="G843" s="1470">
        <v>0</v>
      </c>
      <c r="H843" s="1471">
        <v>0</v>
      </c>
      <c r="I843" s="1469">
        <v>0</v>
      </c>
      <c r="J843" s="1470">
        <v>0</v>
      </c>
      <c r="K843" s="147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232</v>
      </c>
      <c r="D844" s="178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233</v>
      </c>
      <c r="D845" s="1784"/>
      <c r="E845" s="310">
        <f t="shared" si="189"/>
        <v>0</v>
      </c>
      <c r="F845" s="1470">
        <v>0</v>
      </c>
      <c r="G845" s="1470">
        <v>0</v>
      </c>
      <c r="H845" s="1471">
        <v>0</v>
      </c>
      <c r="I845" s="1658">
        <v>0</v>
      </c>
      <c r="J845" s="1470">
        <v>0</v>
      </c>
      <c r="K845" s="147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234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1652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1649</v>
      </c>
      <c r="D857" s="178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1650</v>
      </c>
      <c r="D858" s="178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244</v>
      </c>
      <c r="D859" s="1790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270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245</v>
      </c>
      <c r="D863" s="178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246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619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677</v>
      </c>
      <c r="D875" s="178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678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904</v>
      </c>
      <c r="D881" s="1792"/>
      <c r="E881" s="310">
        <f>SUM(E882:E884)</f>
        <v>0</v>
      </c>
      <c r="F881" s="1469">
        <v>0</v>
      </c>
      <c r="G881" s="1469">
        <v>0</v>
      </c>
      <c r="H881" s="1469">
        <v>0</v>
      </c>
      <c r="I881" s="1469">
        <v>0</v>
      </c>
      <c r="J881" s="1469">
        <v>0</v>
      </c>
      <c r="K881" s="146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683</v>
      </c>
      <c r="E882" s="281">
        <f>F882+G882+H882</f>
        <v>0</v>
      </c>
      <c r="F882" s="1470">
        <v>0</v>
      </c>
      <c r="G882" s="1470">
        <v>0</v>
      </c>
      <c r="H882" s="1471">
        <v>0</v>
      </c>
      <c r="I882" s="1658">
        <v>0</v>
      </c>
      <c r="J882" s="1470">
        <v>0</v>
      </c>
      <c r="K882" s="147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684</v>
      </c>
      <c r="E883" s="314">
        <f>F883+G883+H883</f>
        <v>0</v>
      </c>
      <c r="F883" s="1470">
        <v>0</v>
      </c>
      <c r="G883" s="1470">
        <v>0</v>
      </c>
      <c r="H883" s="1471">
        <v>0</v>
      </c>
      <c r="I883" s="1658">
        <v>0</v>
      </c>
      <c r="J883" s="1470">
        <v>0</v>
      </c>
      <c r="K883" s="147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685</v>
      </c>
      <c r="E884" s="377">
        <f>F884+G884+H884</f>
        <v>0</v>
      </c>
      <c r="F884" s="1470">
        <v>0</v>
      </c>
      <c r="G884" s="1470">
        <v>0</v>
      </c>
      <c r="H884" s="1471">
        <v>0</v>
      </c>
      <c r="I884" s="1658">
        <v>0</v>
      </c>
      <c r="J884" s="1470">
        <v>0</v>
      </c>
      <c r="K884" s="147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3" t="s">
        <v>686</v>
      </c>
      <c r="D885" s="1794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3" t="s">
        <v>686</v>
      </c>
      <c r="D886" s="1794"/>
      <c r="E886" s="382">
        <f>F886+G886+H886</f>
        <v>0</v>
      </c>
      <c r="F886" s="1429"/>
      <c r="G886" s="1430"/>
      <c r="H886" s="1431"/>
      <c r="I886" s="1459">
        <v>0</v>
      </c>
      <c r="J886" s="1460">
        <v>0</v>
      </c>
      <c r="K886" s="146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6.5" thickBot="1">
      <c r="B890" s="1462"/>
      <c r="C890" s="393" t="s">
        <v>732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4539</v>
      </c>
      <c r="K890" s="398">
        <f t="shared" si="205"/>
        <v>0</v>
      </c>
      <c r="L890" s="395">
        <f t="shared" si="205"/>
        <v>4539</v>
      </c>
      <c r="M890" s="12">
        <f t="shared" si="202"/>
        <v>1</v>
      </c>
      <c r="N890" s="73" t="str">
        <f>LEFT(C772,1)</f>
        <v>6</v>
      </c>
    </row>
    <row r="891" spans="2:13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08" t="str">
        <f>$B$7</f>
        <v>ОТЧЕТНИ ДАННИ ПО ЕБК ЗА СМЕТКИТЕ ЗА СРЕДСТВАТА ОТ ЕВРОПЕЙСКИЯ СЪЮЗ - КСФ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461</v>
      </c>
      <c r="F898" s="406" t="s">
        <v>825</v>
      </c>
      <c r="G898" s="237"/>
      <c r="H898" s="1362" t="s">
        <v>1242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78" t="str">
        <f>$B$9</f>
        <v>Несебър</v>
      </c>
      <c r="C899" s="1779"/>
      <c r="D899" s="1780"/>
      <c r="E899" s="115">
        <f>$E$9</f>
        <v>44197</v>
      </c>
      <c r="F899" s="226">
        <f>$F$9</f>
        <v>44469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Несебър</v>
      </c>
      <c r="C902" s="1842"/>
      <c r="D902" s="1843"/>
      <c r="E902" s="410" t="s">
        <v>880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6.5" thickBot="1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704</v>
      </c>
      <c r="E906" s="1747" t="s">
        <v>2094</v>
      </c>
      <c r="F906" s="1748"/>
      <c r="G906" s="1748"/>
      <c r="H906" s="1749"/>
      <c r="I906" s="1756" t="s">
        <v>2095</v>
      </c>
      <c r="J906" s="1757"/>
      <c r="K906" s="1757"/>
      <c r="L906" s="1758"/>
      <c r="M906" s="7">
        <f>(IF($E1028&lt;&gt;0,$M$2,IF($L1028&lt;&gt;0,$M$2,"")))</f>
        <v>1</v>
      </c>
    </row>
    <row r="907" spans="2:13" ht="57" thickBot="1">
      <c r="B907" s="250" t="s">
        <v>62</v>
      </c>
      <c r="C907" s="251" t="s">
        <v>463</v>
      </c>
      <c r="D907" s="252" t="s">
        <v>705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2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734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3" t="str">
        <f>VLOOKUP(D909,OP_LIST2,2,FALSE)</f>
        <v>98301</v>
      </c>
      <c r="D909" s="1665" t="s">
        <v>645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664" t="s">
        <v>2093</v>
      </c>
      <c r="C910" s="1457">
        <f>VLOOKUP(D911,EBK_DEIN2,2,FALSE)</f>
        <v>3311</v>
      </c>
      <c r="D910" s="1666" t="str">
        <f>VLOOKUP(D909,OP_LIST3,3,FALSE)</f>
        <v>ПЕРИОД 2007-2013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2">
        <f>+C910</f>
        <v>3311</v>
      </c>
      <c r="D911" s="1452" t="s">
        <v>1957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5"/>
      <c r="C912" s="1453"/>
      <c r="D912" s="1456" t="s">
        <v>706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6" t="s">
        <v>735</v>
      </c>
      <c r="D913" s="177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25244</v>
      </c>
      <c r="J913" s="275">
        <f t="shared" si="206"/>
        <v>0</v>
      </c>
      <c r="K913" s="276">
        <f t="shared" si="206"/>
        <v>0</v>
      </c>
      <c r="L913" s="273">
        <f t="shared" si="206"/>
        <v>25244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736</v>
      </c>
      <c r="E914" s="281">
        <f>F914+G914+H914</f>
        <v>0</v>
      </c>
      <c r="F914" s="152">
        <v>0</v>
      </c>
      <c r="G914" s="153"/>
      <c r="H914" s="1418"/>
      <c r="I914" s="152">
        <v>25244</v>
      </c>
      <c r="J914" s="153"/>
      <c r="K914" s="1418"/>
      <c r="L914" s="281">
        <f>I914+J914+K914</f>
        <v>25244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737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2" t="s">
        <v>738</v>
      </c>
      <c r="D916" s="177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627</v>
      </c>
      <c r="J916" s="275">
        <f t="shared" si="208"/>
        <v>0</v>
      </c>
      <c r="K916" s="276">
        <f t="shared" si="208"/>
        <v>0</v>
      </c>
      <c r="L916" s="273">
        <f t="shared" si="208"/>
        <v>627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739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740</v>
      </c>
      <c r="E918" s="295">
        <f>F918+G918+H918</f>
        <v>0</v>
      </c>
      <c r="F918" s="158"/>
      <c r="G918" s="159"/>
      <c r="H918" s="1420"/>
      <c r="I918" s="158">
        <v>300</v>
      </c>
      <c r="J918" s="159"/>
      <c r="K918" s="1420"/>
      <c r="L918" s="295">
        <f>I918+J918+K918</f>
        <v>300</v>
      </c>
      <c r="M918" s="12">
        <f t="shared" si="207"/>
        <v>1</v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>
        <v>119</v>
      </c>
      <c r="J919" s="159"/>
      <c r="K919" s="1420"/>
      <c r="L919" s="295">
        <f>I919+J919+K919</f>
        <v>119</v>
      </c>
      <c r="M919" s="12">
        <f t="shared" si="207"/>
        <v>1</v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>
        <v>208</v>
      </c>
      <c r="J920" s="159"/>
      <c r="K920" s="1420"/>
      <c r="L920" s="295">
        <f>I920+J920+K920</f>
        <v>208</v>
      </c>
      <c r="M920" s="12">
        <f t="shared" si="207"/>
        <v>1</v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4" t="s">
        <v>192</v>
      </c>
      <c r="D922" s="177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5085</v>
      </c>
      <c r="J922" s="275">
        <f t="shared" si="209"/>
        <v>0</v>
      </c>
      <c r="K922" s="276">
        <f t="shared" si="209"/>
        <v>0</v>
      </c>
      <c r="L922" s="273">
        <f t="shared" si="209"/>
        <v>5085</v>
      </c>
      <c r="M922" s="12">
        <f t="shared" si="207"/>
        <v>1</v>
      </c>
      <c r="N922" s="13"/>
    </row>
    <row r="923" spans="2:14" ht="31.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>
        <v>3102</v>
      </c>
      <c r="J923" s="153"/>
      <c r="K923" s="1418"/>
      <c r="L923" s="281">
        <f aca="true" t="shared" si="211" ref="L923:L930">I923+J923+K923</f>
        <v>3102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899</v>
      </c>
      <c r="E924" s="295">
        <f t="shared" si="210"/>
        <v>0</v>
      </c>
      <c r="F924" s="158"/>
      <c r="G924" s="159"/>
      <c r="H924" s="1420"/>
      <c r="I924" s="158">
        <v>21</v>
      </c>
      <c r="J924" s="159"/>
      <c r="K924" s="1420"/>
      <c r="L924" s="295">
        <f t="shared" si="211"/>
        <v>21</v>
      </c>
      <c r="M924" s="12">
        <f t="shared" si="207"/>
        <v>1</v>
      </c>
      <c r="N924" s="13"/>
    </row>
    <row r="925" spans="2:14" ht="15.75">
      <c r="B925" s="306"/>
      <c r="C925" s="304">
        <v>558</v>
      </c>
      <c r="D925" s="307" t="s">
        <v>861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>
        <v>1304</v>
      </c>
      <c r="J926" s="159"/>
      <c r="K926" s="1420"/>
      <c r="L926" s="295">
        <f t="shared" si="211"/>
        <v>1304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>
        <v>658</v>
      </c>
      <c r="J927" s="159"/>
      <c r="K927" s="1420"/>
      <c r="L927" s="295">
        <f t="shared" si="211"/>
        <v>658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863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5" t="s">
        <v>197</v>
      </c>
      <c r="D930" s="1786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2" t="s">
        <v>198</v>
      </c>
      <c r="D931" s="1773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2314</v>
      </c>
      <c r="J931" s="275">
        <f t="shared" si="212"/>
        <v>0</v>
      </c>
      <c r="K931" s="276">
        <f t="shared" si="212"/>
        <v>0</v>
      </c>
      <c r="L931" s="310">
        <f t="shared" si="212"/>
        <v>2314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>
        <v>800</v>
      </c>
      <c r="J934" s="159"/>
      <c r="K934" s="1420"/>
      <c r="L934" s="295">
        <f t="shared" si="214"/>
        <v>800</v>
      </c>
      <c r="M934" s="12">
        <f t="shared" si="207"/>
        <v>1</v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>
        <v>1178</v>
      </c>
      <c r="J936" s="159"/>
      <c r="K936" s="1420"/>
      <c r="L936" s="295">
        <f t="shared" si="214"/>
        <v>1178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>
        <v>336</v>
      </c>
      <c r="J938" s="455"/>
      <c r="K938" s="1428"/>
      <c r="L938" s="320">
        <f t="shared" si="214"/>
        <v>336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83" t="s">
        <v>269</v>
      </c>
      <c r="D949" s="178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3" t="s">
        <v>713</v>
      </c>
      <c r="D953" s="178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3" t="s">
        <v>217</v>
      </c>
      <c r="D959" s="178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3" t="s">
        <v>219</v>
      </c>
      <c r="D962" s="178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89" t="s">
        <v>220</v>
      </c>
      <c r="D963" s="1790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89" t="s">
        <v>221</v>
      </c>
      <c r="D964" s="1790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89" t="s">
        <v>1651</v>
      </c>
      <c r="D965" s="1790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3" t="s">
        <v>222</v>
      </c>
      <c r="D966" s="178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1943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1962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1993</v>
      </c>
      <c r="D975" s="147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707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1648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2048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3" t="s">
        <v>231</v>
      </c>
      <c r="D981" s="1784"/>
      <c r="E981" s="310">
        <f t="shared" si="225"/>
        <v>0</v>
      </c>
      <c r="F981" s="1469">
        <v>0</v>
      </c>
      <c r="G981" s="1470">
        <v>0</v>
      </c>
      <c r="H981" s="1471">
        <v>0</v>
      </c>
      <c r="I981" s="1469">
        <v>0</v>
      </c>
      <c r="J981" s="1470">
        <v>0</v>
      </c>
      <c r="K981" s="147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3" t="s">
        <v>232</v>
      </c>
      <c r="D982" s="178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3" t="s">
        <v>233</v>
      </c>
      <c r="D983" s="1784"/>
      <c r="E983" s="310">
        <f t="shared" si="225"/>
        <v>0</v>
      </c>
      <c r="F983" s="1470">
        <v>0</v>
      </c>
      <c r="G983" s="1470">
        <v>0</v>
      </c>
      <c r="H983" s="1471">
        <v>0</v>
      </c>
      <c r="I983" s="1658">
        <v>0</v>
      </c>
      <c r="J983" s="1470">
        <v>0</v>
      </c>
      <c r="K983" s="147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3" t="s">
        <v>234</v>
      </c>
      <c r="D984" s="178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12052</v>
      </c>
      <c r="J984" s="275">
        <f t="shared" si="228"/>
        <v>0</v>
      </c>
      <c r="K984" s="276">
        <f t="shared" si="228"/>
        <v>0</v>
      </c>
      <c r="L984" s="310">
        <f t="shared" si="228"/>
        <v>12052</v>
      </c>
      <c r="M984" s="12">
        <f t="shared" si="227"/>
        <v>1</v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>
        <v>12052</v>
      </c>
      <c r="J988" s="159"/>
      <c r="K988" s="1420"/>
      <c r="L988" s="295">
        <f t="shared" si="230"/>
        <v>12052</v>
      </c>
      <c r="M988" s="12">
        <f t="shared" si="227"/>
        <v>1</v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3" t="s">
        <v>1652</v>
      </c>
      <c r="D991" s="178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3" t="s">
        <v>1649</v>
      </c>
      <c r="D995" s="178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3" t="s">
        <v>1650</v>
      </c>
      <c r="D996" s="178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89" t="s">
        <v>244</v>
      </c>
      <c r="D997" s="1790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3" t="s">
        <v>270</v>
      </c>
      <c r="D998" s="178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7" t="s">
        <v>245</v>
      </c>
      <c r="D1001" s="1788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7" t="s">
        <v>246</v>
      </c>
      <c r="D1002" s="178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7" t="s">
        <v>619</v>
      </c>
      <c r="D1010" s="178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7" t="s">
        <v>677</v>
      </c>
      <c r="D1013" s="178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3" t="s">
        <v>678</v>
      </c>
      <c r="D1014" s="178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1" t="s">
        <v>904</v>
      </c>
      <c r="D1019" s="1792"/>
      <c r="E1019" s="310">
        <f>SUM(E1020:E1022)</f>
        <v>0</v>
      </c>
      <c r="F1019" s="1469">
        <v>0</v>
      </c>
      <c r="G1019" s="1469">
        <v>0</v>
      </c>
      <c r="H1019" s="1469">
        <v>0</v>
      </c>
      <c r="I1019" s="1469">
        <v>0</v>
      </c>
      <c r="J1019" s="1469">
        <v>0</v>
      </c>
      <c r="K1019" s="146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683</v>
      </c>
      <c r="E1020" s="281">
        <f>F1020+G1020+H1020</f>
        <v>0</v>
      </c>
      <c r="F1020" s="1470">
        <v>0</v>
      </c>
      <c r="G1020" s="1470">
        <v>0</v>
      </c>
      <c r="H1020" s="1471">
        <v>0</v>
      </c>
      <c r="I1020" s="1658">
        <v>0</v>
      </c>
      <c r="J1020" s="1470">
        <v>0</v>
      </c>
      <c r="K1020" s="147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684</v>
      </c>
      <c r="E1021" s="314">
        <f>F1021+G1021+H1021</f>
        <v>0</v>
      </c>
      <c r="F1021" s="1470">
        <v>0</v>
      </c>
      <c r="G1021" s="1470">
        <v>0</v>
      </c>
      <c r="H1021" s="1471">
        <v>0</v>
      </c>
      <c r="I1021" s="1658">
        <v>0</v>
      </c>
      <c r="J1021" s="1470">
        <v>0</v>
      </c>
      <c r="K1021" s="147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685</v>
      </c>
      <c r="E1022" s="377">
        <f>F1022+G1022+H1022</f>
        <v>0</v>
      </c>
      <c r="F1022" s="1470">
        <v>0</v>
      </c>
      <c r="G1022" s="1470">
        <v>0</v>
      </c>
      <c r="H1022" s="1471">
        <v>0</v>
      </c>
      <c r="I1022" s="1658">
        <v>0</v>
      </c>
      <c r="J1022" s="1470">
        <v>0</v>
      </c>
      <c r="K1022" s="147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3" t="s">
        <v>686</v>
      </c>
      <c r="D1023" s="1794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3" t="s">
        <v>686</v>
      </c>
      <c r="D1024" s="1794"/>
      <c r="E1024" s="382">
        <f>F1024+G1024+H1024</f>
        <v>0</v>
      </c>
      <c r="F1024" s="1429"/>
      <c r="G1024" s="1430"/>
      <c r="H1024" s="1431"/>
      <c r="I1024" s="1459">
        <v>0</v>
      </c>
      <c r="J1024" s="1460">
        <v>0</v>
      </c>
      <c r="K1024" s="146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6.5" thickBot="1">
      <c r="B1028" s="1462"/>
      <c r="C1028" s="393" t="s">
        <v>732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45322</v>
      </c>
      <c r="J1028" s="397">
        <f t="shared" si="241"/>
        <v>0</v>
      </c>
      <c r="K1028" s="398">
        <f t="shared" si="241"/>
        <v>0</v>
      </c>
      <c r="L1028" s="395">
        <f t="shared" si="241"/>
        <v>45322</v>
      </c>
      <c r="M1028" s="12">
        <f t="shared" si="238"/>
        <v>1</v>
      </c>
      <c r="N1028" s="73" t="str">
        <f>LEFT(C910,1)</f>
        <v>3</v>
      </c>
    </row>
    <row r="1029" spans="2:13" ht="16.5" thickTop="1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808" t="str">
        <f>$B$7</f>
        <v>ОТЧЕТНИ ДАННИ ПО ЕБК ЗА СМЕТКИТЕ ЗА СРЕДСТВАТА ОТ ЕВРОПЕЙСКИЯ СЪЮЗ - КСФ</v>
      </c>
      <c r="C1035" s="1809"/>
      <c r="D1035" s="1809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461</v>
      </c>
      <c r="F1036" s="406" t="s">
        <v>825</v>
      </c>
      <c r="G1036" s="237"/>
      <c r="H1036" s="1362" t="s">
        <v>1242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78" t="str">
        <f>$B$9</f>
        <v>Несебър</v>
      </c>
      <c r="C1037" s="1779"/>
      <c r="D1037" s="1780"/>
      <c r="E1037" s="115">
        <f>$E$9</f>
        <v>44197</v>
      </c>
      <c r="F1037" s="226">
        <f>$F$9</f>
        <v>44469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1" t="str">
        <f>$B$12</f>
        <v>Несебър</v>
      </c>
      <c r="C1040" s="1842"/>
      <c r="D1040" s="1843"/>
      <c r="E1040" s="410" t="s">
        <v>880</v>
      </c>
      <c r="F1040" s="1360" t="str">
        <f>$F$12</f>
        <v>5206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881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6.5" thickBot="1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462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704</v>
      </c>
      <c r="E1044" s="1747" t="s">
        <v>2094</v>
      </c>
      <c r="F1044" s="1748"/>
      <c r="G1044" s="1748"/>
      <c r="H1044" s="1749"/>
      <c r="I1044" s="1756" t="s">
        <v>2095</v>
      </c>
      <c r="J1044" s="1757"/>
      <c r="K1044" s="1757"/>
      <c r="L1044" s="1758"/>
      <c r="M1044" s="7">
        <f>(IF($E1166&lt;&gt;0,$M$2,IF($L1166&lt;&gt;0,$M$2,"")))</f>
        <v>1</v>
      </c>
    </row>
    <row r="1045" spans="2:13" ht="57" thickBot="1">
      <c r="B1045" s="250" t="s">
        <v>62</v>
      </c>
      <c r="C1045" s="251" t="s">
        <v>463</v>
      </c>
      <c r="D1045" s="252" t="s">
        <v>705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22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734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663" t="str">
        <f>VLOOKUP(D1047,OP_LIST2,2,FALSE)</f>
        <v>98301</v>
      </c>
      <c r="D1047" s="1665" t="s">
        <v>645</v>
      </c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664" t="s">
        <v>2093</v>
      </c>
      <c r="C1048" s="1457">
        <f>VLOOKUP(D1049,EBK_DEIN2,2,FALSE)</f>
        <v>3322</v>
      </c>
      <c r="D1048" s="1666" t="str">
        <f>VLOOKUP(D1047,OP_LIST3,3,FALSE)</f>
        <v>ПЕРИОД 2007-2013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2">
        <f>+C1048</f>
        <v>3322</v>
      </c>
      <c r="D1049" s="1452" t="s">
        <v>1950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5"/>
      <c r="C1050" s="1453"/>
      <c r="D1050" s="1456" t="s">
        <v>706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76" t="s">
        <v>735</v>
      </c>
      <c r="D1051" s="177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62706</v>
      </c>
      <c r="J1051" s="275">
        <f t="shared" si="242"/>
        <v>0</v>
      </c>
      <c r="K1051" s="276">
        <f t="shared" si="242"/>
        <v>0</v>
      </c>
      <c r="L1051" s="273">
        <f t="shared" si="242"/>
        <v>62706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736</v>
      </c>
      <c r="E1052" s="281">
        <f>F1052+G1052+H1052</f>
        <v>0</v>
      </c>
      <c r="F1052" s="152"/>
      <c r="G1052" s="153"/>
      <c r="H1052" s="1418"/>
      <c r="I1052" s="152">
        <v>62706</v>
      </c>
      <c r="J1052" s="153"/>
      <c r="K1052" s="1418"/>
      <c r="L1052" s="281">
        <f>I1052+J1052+K1052</f>
        <v>62706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737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72" t="s">
        <v>738</v>
      </c>
      <c r="D1054" s="177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104</v>
      </c>
      <c r="J1054" s="275">
        <f t="shared" si="244"/>
        <v>0</v>
      </c>
      <c r="K1054" s="276">
        <f t="shared" si="244"/>
        <v>0</v>
      </c>
      <c r="L1054" s="273">
        <f t="shared" si="244"/>
        <v>104</v>
      </c>
      <c r="M1054" s="12">
        <f t="shared" si="243"/>
        <v>1</v>
      </c>
      <c r="N1054" s="13"/>
    </row>
    <row r="1055" spans="2:14" ht="15.75">
      <c r="B1055" s="291"/>
      <c r="C1055" s="279">
        <v>201</v>
      </c>
      <c r="D1055" s="280" t="s">
        <v>739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740</v>
      </c>
      <c r="E1056" s="295">
        <f>F1056+G1056+H1056</f>
        <v>0</v>
      </c>
      <c r="F1056" s="158"/>
      <c r="G1056" s="159"/>
      <c r="H1056" s="1420"/>
      <c r="I1056" s="158">
        <v>104</v>
      </c>
      <c r="J1056" s="159"/>
      <c r="K1056" s="1420"/>
      <c r="L1056" s="295">
        <f>I1056+J1056+K1056</f>
        <v>104</v>
      </c>
      <c r="M1056" s="12">
        <f t="shared" si="243"/>
        <v>1</v>
      </c>
      <c r="N1056" s="13"/>
    </row>
    <row r="1057" spans="2:14" ht="31.5">
      <c r="B1057" s="299"/>
      <c r="C1057" s="293">
        <v>205</v>
      </c>
      <c r="D1057" s="294" t="s">
        <v>591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592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593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74" t="s">
        <v>192</v>
      </c>
      <c r="D1060" s="177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13809</v>
      </c>
      <c r="J1060" s="275">
        <f t="shared" si="245"/>
        <v>0</v>
      </c>
      <c r="K1060" s="276">
        <f t="shared" si="245"/>
        <v>0</v>
      </c>
      <c r="L1060" s="273">
        <f t="shared" si="245"/>
        <v>13809</v>
      </c>
      <c r="M1060" s="12">
        <f t="shared" si="243"/>
        <v>1</v>
      </c>
      <c r="N1060" s="13"/>
    </row>
    <row r="1061" spans="2:14" ht="31.5">
      <c r="B1061" s="291"/>
      <c r="C1061" s="302">
        <v>551</v>
      </c>
      <c r="D1061" s="303" t="s">
        <v>193</v>
      </c>
      <c r="E1061" s="281">
        <f aca="true" t="shared" si="246" ref="E1061:E1068">F1061+G1061+H1061</f>
        <v>0</v>
      </c>
      <c r="F1061" s="152"/>
      <c r="G1061" s="153"/>
      <c r="H1061" s="1418"/>
      <c r="I1061" s="152">
        <v>7417</v>
      </c>
      <c r="J1061" s="153"/>
      <c r="K1061" s="1418"/>
      <c r="L1061" s="281">
        <f aca="true" t="shared" si="247" ref="L1061:L1068">I1061+J1061+K1061</f>
        <v>7417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899</v>
      </c>
      <c r="E1062" s="295">
        <f t="shared" si="246"/>
        <v>0</v>
      </c>
      <c r="F1062" s="158"/>
      <c r="G1062" s="159"/>
      <c r="H1062" s="1420"/>
      <c r="I1062" s="158">
        <v>1690</v>
      </c>
      <c r="J1062" s="159"/>
      <c r="K1062" s="1420"/>
      <c r="L1062" s="295">
        <f t="shared" si="247"/>
        <v>1690</v>
      </c>
      <c r="M1062" s="12">
        <f t="shared" si="243"/>
        <v>1</v>
      </c>
      <c r="N1062" s="13"/>
    </row>
    <row r="1063" spans="2:14" ht="15.75">
      <c r="B1063" s="306"/>
      <c r="C1063" s="304">
        <v>558</v>
      </c>
      <c r="D1063" s="307" t="s">
        <v>861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20"/>
      <c r="I1064" s="158">
        <v>2993</v>
      </c>
      <c r="J1064" s="159"/>
      <c r="K1064" s="1420"/>
      <c r="L1064" s="295">
        <f t="shared" si="247"/>
        <v>2993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20"/>
      <c r="I1065" s="158">
        <v>1709</v>
      </c>
      <c r="J1065" s="159"/>
      <c r="K1065" s="1420"/>
      <c r="L1065" s="295">
        <f t="shared" si="247"/>
        <v>1709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863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85" t="s">
        <v>197</v>
      </c>
      <c r="D1068" s="1786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72" t="s">
        <v>198</v>
      </c>
      <c r="D1069" s="1773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26879</v>
      </c>
      <c r="J1069" s="275">
        <f t="shared" si="248"/>
        <v>0</v>
      </c>
      <c r="K1069" s="276">
        <f t="shared" si="248"/>
        <v>0</v>
      </c>
      <c r="L1069" s="310">
        <f t="shared" si="248"/>
        <v>26879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20"/>
      <c r="I1074" s="158">
        <v>6433</v>
      </c>
      <c r="J1074" s="159"/>
      <c r="K1074" s="1420"/>
      <c r="L1074" s="295">
        <f t="shared" si="250"/>
        <v>6433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205</v>
      </c>
      <c r="E1076" s="320">
        <f t="shared" si="249"/>
        <v>0</v>
      </c>
      <c r="F1076" s="454"/>
      <c r="G1076" s="455"/>
      <c r="H1076" s="1428"/>
      <c r="I1076" s="454">
        <v>20446</v>
      </c>
      <c r="J1076" s="455"/>
      <c r="K1076" s="1428"/>
      <c r="L1076" s="320">
        <f t="shared" si="250"/>
        <v>20446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206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207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209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210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900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211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83" t="s">
        <v>269</v>
      </c>
      <c r="D1087" s="1784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901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902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903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83" t="s">
        <v>713</v>
      </c>
      <c r="D1091" s="1784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214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215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83" t="s">
        <v>217</v>
      </c>
      <c r="D1097" s="1784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83" t="s">
        <v>219</v>
      </c>
      <c r="D1100" s="1784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89" t="s">
        <v>220</v>
      </c>
      <c r="D1101" s="1790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89" t="s">
        <v>221</v>
      </c>
      <c r="D1102" s="1790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89" t="s">
        <v>1651</v>
      </c>
      <c r="D1103" s="1790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83" t="s">
        <v>222</v>
      </c>
      <c r="D1104" s="1784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1943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226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1962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227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1993</v>
      </c>
      <c r="D1113" s="1479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707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230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1648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2048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83" t="s">
        <v>231</v>
      </c>
      <c r="D1119" s="1784"/>
      <c r="E1119" s="310">
        <f t="shared" si="261"/>
        <v>0</v>
      </c>
      <c r="F1119" s="1469">
        <v>0</v>
      </c>
      <c r="G1119" s="1470">
        <v>0</v>
      </c>
      <c r="H1119" s="1471">
        <v>0</v>
      </c>
      <c r="I1119" s="1469">
        <v>0</v>
      </c>
      <c r="J1119" s="1470">
        <v>0</v>
      </c>
      <c r="K1119" s="1471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83" t="s">
        <v>232</v>
      </c>
      <c r="D1120" s="1784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83" t="s">
        <v>233</v>
      </c>
      <c r="D1121" s="1784"/>
      <c r="E1121" s="310">
        <f t="shared" si="261"/>
        <v>0</v>
      </c>
      <c r="F1121" s="1470">
        <v>0</v>
      </c>
      <c r="G1121" s="1470">
        <v>0</v>
      </c>
      <c r="H1121" s="1471">
        <v>0</v>
      </c>
      <c r="I1121" s="1658">
        <v>0</v>
      </c>
      <c r="J1121" s="1470">
        <v>0</v>
      </c>
      <c r="K1121" s="1470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83" t="s">
        <v>234</v>
      </c>
      <c r="D1122" s="1784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83" t="s">
        <v>1652</v>
      </c>
      <c r="D1129" s="1784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83" t="s">
        <v>1649</v>
      </c>
      <c r="D1133" s="1784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83" t="s">
        <v>1650</v>
      </c>
      <c r="D1134" s="1784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89" t="s">
        <v>244</v>
      </c>
      <c r="D1135" s="1790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83" t="s">
        <v>270</v>
      </c>
      <c r="D1136" s="1784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87" t="s">
        <v>245</v>
      </c>
      <c r="D1139" s="1788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87" t="s">
        <v>246</v>
      </c>
      <c r="D1140" s="1788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614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615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616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617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618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87" t="s">
        <v>619</v>
      </c>
      <c r="D1148" s="1788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620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87" t="s">
        <v>677</v>
      </c>
      <c r="D1151" s="1788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83" t="s">
        <v>678</v>
      </c>
      <c r="D1152" s="1784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679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680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681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682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1" t="s">
        <v>904</v>
      </c>
      <c r="D1157" s="1792"/>
      <c r="E1157" s="310">
        <f>SUM(E1158:E1160)</f>
        <v>0</v>
      </c>
      <c r="F1157" s="1469">
        <v>0</v>
      </c>
      <c r="G1157" s="1469">
        <v>0</v>
      </c>
      <c r="H1157" s="1469">
        <v>0</v>
      </c>
      <c r="I1157" s="1469">
        <v>0</v>
      </c>
      <c r="J1157" s="1469">
        <v>0</v>
      </c>
      <c r="K1157" s="1469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683</v>
      </c>
      <c r="E1158" s="281">
        <f>F1158+G1158+H1158</f>
        <v>0</v>
      </c>
      <c r="F1158" s="1470">
        <v>0</v>
      </c>
      <c r="G1158" s="1470">
        <v>0</v>
      </c>
      <c r="H1158" s="1471">
        <v>0</v>
      </c>
      <c r="I1158" s="1658">
        <v>0</v>
      </c>
      <c r="J1158" s="1470">
        <v>0</v>
      </c>
      <c r="K1158" s="1470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684</v>
      </c>
      <c r="E1159" s="314">
        <f>F1159+G1159+H1159</f>
        <v>0</v>
      </c>
      <c r="F1159" s="1470">
        <v>0</v>
      </c>
      <c r="G1159" s="1470">
        <v>0</v>
      </c>
      <c r="H1159" s="1471">
        <v>0</v>
      </c>
      <c r="I1159" s="1658">
        <v>0</v>
      </c>
      <c r="J1159" s="1470">
        <v>0</v>
      </c>
      <c r="K1159" s="1470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685</v>
      </c>
      <c r="E1160" s="377">
        <f>F1160+G1160+H1160</f>
        <v>0</v>
      </c>
      <c r="F1160" s="1470">
        <v>0</v>
      </c>
      <c r="G1160" s="1470">
        <v>0</v>
      </c>
      <c r="H1160" s="1471">
        <v>0</v>
      </c>
      <c r="I1160" s="1658">
        <v>0</v>
      </c>
      <c r="J1160" s="1470">
        <v>0</v>
      </c>
      <c r="K1160" s="1470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93" t="s">
        <v>686</v>
      </c>
      <c r="D1161" s="1794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93" t="s">
        <v>686</v>
      </c>
      <c r="D1162" s="1794"/>
      <c r="E1162" s="382">
        <f>F1162+G1162+H1162</f>
        <v>0</v>
      </c>
      <c r="F1162" s="1429"/>
      <c r="G1162" s="1430"/>
      <c r="H1162" s="1431"/>
      <c r="I1162" s="1459">
        <v>0</v>
      </c>
      <c r="J1162" s="1460">
        <v>0</v>
      </c>
      <c r="K1162" s="1461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6.5" thickBot="1">
      <c r="B1166" s="1462"/>
      <c r="C1166" s="393" t="s">
        <v>732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103498</v>
      </c>
      <c r="J1166" s="397">
        <f t="shared" si="277"/>
        <v>0</v>
      </c>
      <c r="K1166" s="398">
        <f t="shared" si="277"/>
        <v>0</v>
      </c>
      <c r="L1166" s="395">
        <f t="shared" si="277"/>
        <v>103498</v>
      </c>
      <c r="M1166" s="12">
        <f t="shared" si="274"/>
        <v>1</v>
      </c>
      <c r="N1166" s="73" t="str">
        <f>LEFT(C1048,1)</f>
        <v>3</v>
      </c>
    </row>
    <row r="1167" spans="2:13" ht="16.5" thickTop="1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.75">
      <c r="B1171" s="6"/>
      <c r="C1171" s="6"/>
      <c r="D1171" s="521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.75">
      <c r="B1172" s="6"/>
      <c r="C1172" s="1365"/>
      <c r="D1172" s="1366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.75">
      <c r="B1173" s="1808" t="str">
        <f>$B$7</f>
        <v>ОТЧЕТНИ ДАННИ ПО ЕБК ЗА СМЕТКИТЕ ЗА СРЕДСТВАТА ОТ ЕВРОПЕЙСКИЯ СЪЮЗ - КСФ</v>
      </c>
      <c r="C1173" s="1809"/>
      <c r="D1173" s="1809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.75">
      <c r="B1174" s="228"/>
      <c r="C1174" s="391"/>
      <c r="D1174" s="400"/>
      <c r="E1174" s="406" t="s">
        <v>461</v>
      </c>
      <c r="F1174" s="406" t="s">
        <v>825</v>
      </c>
      <c r="G1174" s="237"/>
      <c r="H1174" s="1362" t="s">
        <v>1242</v>
      </c>
      <c r="I1174" s="1363"/>
      <c r="J1174" s="1364"/>
      <c r="K1174" s="237"/>
      <c r="L1174" s="237"/>
      <c r="M1174" s="7">
        <f>(IF($E1304&lt;&gt;0,$M$2,IF($L1304&lt;&gt;0,$M$2,"")))</f>
        <v>1</v>
      </c>
    </row>
    <row r="1175" spans="2:13" ht="18.75">
      <c r="B1175" s="1778" t="str">
        <f>$B$9</f>
        <v>Несебър</v>
      </c>
      <c r="C1175" s="1779"/>
      <c r="D1175" s="1780"/>
      <c r="E1175" s="115">
        <f>$E$9</f>
        <v>44197</v>
      </c>
      <c r="F1175" s="226">
        <f>$F$9</f>
        <v>44469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.7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.7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9.5">
      <c r="B1178" s="1841" t="str">
        <f>$B$12</f>
        <v>Несебър</v>
      </c>
      <c r="C1178" s="1842"/>
      <c r="D1178" s="1843"/>
      <c r="E1178" s="410" t="s">
        <v>880</v>
      </c>
      <c r="F1178" s="1360" t="str">
        <f>$F$12</f>
        <v>5206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.75">
      <c r="B1179" s="233" t="str">
        <f>$B$13</f>
        <v>(наименование на първостепенния разпоредител с бюджет)</v>
      </c>
      <c r="C1179" s="228"/>
      <c r="D1179" s="229"/>
      <c r="E1179" s="1361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9.5">
      <c r="B1180" s="236"/>
      <c r="C1180" s="237"/>
      <c r="D1180" s="124" t="s">
        <v>881</v>
      </c>
      <c r="E1180" s="238">
        <f>$E$15</f>
        <v>98</v>
      </c>
      <c r="F1180" s="414" t="str">
        <f>$F$15</f>
        <v>СЕС - КСФ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6.5" thickBot="1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77" t="s">
        <v>462</v>
      </c>
      <c r="M1181" s="7">
        <f>(IF($E1304&lt;&gt;0,$M$2,IF($L1304&lt;&gt;0,$M$2,"")))</f>
        <v>1</v>
      </c>
    </row>
    <row r="1182" spans="2:13" ht="18.75">
      <c r="B1182" s="247"/>
      <c r="C1182" s="248"/>
      <c r="D1182" s="249" t="s">
        <v>704</v>
      </c>
      <c r="E1182" s="1747" t="s">
        <v>2094</v>
      </c>
      <c r="F1182" s="1748"/>
      <c r="G1182" s="1748"/>
      <c r="H1182" s="1749"/>
      <c r="I1182" s="1756" t="s">
        <v>2095</v>
      </c>
      <c r="J1182" s="1757"/>
      <c r="K1182" s="1757"/>
      <c r="L1182" s="1758"/>
      <c r="M1182" s="7">
        <f>(IF($E1304&lt;&gt;0,$M$2,IF($L1304&lt;&gt;0,$M$2,"")))</f>
        <v>1</v>
      </c>
    </row>
    <row r="1183" spans="2:13" ht="57" thickBot="1">
      <c r="B1183" s="250" t="s">
        <v>62</v>
      </c>
      <c r="C1183" s="251" t="s">
        <v>463</v>
      </c>
      <c r="D1183" s="252" t="s">
        <v>705</v>
      </c>
      <c r="E1183" s="1403" t="str">
        <f>$E$20</f>
        <v>Уточнен план                Общо</v>
      </c>
      <c r="F1183" s="1407" t="str">
        <f>$F$20</f>
        <v>държавни дейности</v>
      </c>
      <c r="G1183" s="1408" t="str">
        <f>$G$20</f>
        <v>местни дейности</v>
      </c>
      <c r="H1183" s="1409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22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.75">
      <c r="B1184" s="258"/>
      <c r="C1184" s="259"/>
      <c r="D1184" s="260" t="s">
        <v>734</v>
      </c>
      <c r="E1184" s="1454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.75">
      <c r="B1185" s="1451"/>
      <c r="C1185" s="1663" t="str">
        <f>VLOOKUP(D1185,OP_LIST2,2,FALSE)</f>
        <v>98301</v>
      </c>
      <c r="D1185" s="1665" t="s">
        <v>645</v>
      </c>
      <c r="E1185" s="389"/>
      <c r="F1185" s="1441"/>
      <c r="G1185" s="1442"/>
      <c r="H1185" s="1443"/>
      <c r="I1185" s="1441"/>
      <c r="J1185" s="1442"/>
      <c r="K1185" s="1443"/>
      <c r="L1185" s="1440"/>
      <c r="M1185" s="7">
        <f>(IF($E1304&lt;&gt;0,$M$2,IF($L1304&lt;&gt;0,$M$2,"")))</f>
        <v>1</v>
      </c>
    </row>
    <row r="1186" spans="2:13" ht="15.75">
      <c r="B1186" s="1664" t="s">
        <v>2093</v>
      </c>
      <c r="C1186" s="1457">
        <f>VLOOKUP(D1187,EBK_DEIN2,2,FALSE)</f>
        <v>4469</v>
      </c>
      <c r="D1186" s="1666" t="str">
        <f>VLOOKUP(D1185,OP_LIST3,3,FALSE)</f>
        <v>ПЕРИОД 2007-2013</v>
      </c>
      <c r="E1186" s="389"/>
      <c r="F1186" s="1444"/>
      <c r="G1186" s="1445"/>
      <c r="H1186" s="1446"/>
      <c r="I1186" s="1444"/>
      <c r="J1186" s="1445"/>
      <c r="K1186" s="1446"/>
      <c r="L1186" s="1440"/>
      <c r="M1186" s="7">
        <f>(IF($E1304&lt;&gt;0,$M$2,IF($L1304&lt;&gt;0,$M$2,"")))</f>
        <v>1</v>
      </c>
    </row>
    <row r="1187" spans="2:13" ht="15.75">
      <c r="B1187" s="1450"/>
      <c r="C1187" s="1582">
        <f>+C1186</f>
        <v>4469</v>
      </c>
      <c r="D1187" s="1452" t="s">
        <v>19</v>
      </c>
      <c r="E1187" s="389"/>
      <c r="F1187" s="1444"/>
      <c r="G1187" s="1445"/>
      <c r="H1187" s="1446"/>
      <c r="I1187" s="1444"/>
      <c r="J1187" s="1445"/>
      <c r="K1187" s="1446"/>
      <c r="L1187" s="1440"/>
      <c r="M1187" s="7">
        <f>(IF($E1304&lt;&gt;0,$M$2,IF($L1304&lt;&gt;0,$M$2,"")))</f>
        <v>1</v>
      </c>
    </row>
    <row r="1188" spans="2:13" ht="15.75">
      <c r="B1188" s="1455"/>
      <c r="C1188" s="1453"/>
      <c r="D1188" s="1456" t="s">
        <v>706</v>
      </c>
      <c r="E1188" s="389"/>
      <c r="F1188" s="1447"/>
      <c r="G1188" s="1448"/>
      <c r="H1188" s="1449"/>
      <c r="I1188" s="1447"/>
      <c r="J1188" s="1448"/>
      <c r="K1188" s="1449"/>
      <c r="L1188" s="1440"/>
      <c r="M1188" s="7">
        <f>(IF($E1304&lt;&gt;0,$M$2,IF($L1304&lt;&gt;0,$M$2,"")))</f>
        <v>1</v>
      </c>
    </row>
    <row r="1189" spans="2:14" ht="15.75">
      <c r="B1189" s="272">
        <v>100</v>
      </c>
      <c r="C1189" s="1776" t="s">
        <v>735</v>
      </c>
      <c r="D1189" s="1777"/>
      <c r="E1189" s="273">
        <f aca="true" t="shared" si="278" ref="E1189:L1189">SUM(E1190:E1191)</f>
        <v>600</v>
      </c>
      <c r="F1189" s="274">
        <f t="shared" si="278"/>
        <v>600</v>
      </c>
      <c r="G1189" s="275">
        <f t="shared" si="278"/>
        <v>0</v>
      </c>
      <c r="H1189" s="276">
        <f t="shared" si="278"/>
        <v>0</v>
      </c>
      <c r="I1189" s="274">
        <f t="shared" si="278"/>
        <v>3977</v>
      </c>
      <c r="J1189" s="275">
        <f t="shared" si="278"/>
        <v>0</v>
      </c>
      <c r="K1189" s="276">
        <f t="shared" si="278"/>
        <v>0</v>
      </c>
      <c r="L1189" s="273">
        <f t="shared" si="278"/>
        <v>3977</v>
      </c>
      <c r="M1189" s="12">
        <f aca="true" t="shared" si="279" ref="M1189:M1220">(IF($E1189&lt;&gt;0,$M$2,IF($L1189&lt;&gt;0,$M$2,"")))</f>
        <v>1</v>
      </c>
      <c r="N1189" s="13"/>
    </row>
    <row r="1190" spans="2:14" ht="15.75">
      <c r="B1190" s="278"/>
      <c r="C1190" s="279">
        <v>101</v>
      </c>
      <c r="D1190" s="280" t="s">
        <v>736</v>
      </c>
      <c r="E1190" s="281">
        <f>F1190+G1190+H1190</f>
        <v>600</v>
      </c>
      <c r="F1190" s="152">
        <v>600</v>
      </c>
      <c r="G1190" s="153"/>
      <c r="H1190" s="1418"/>
      <c r="I1190" s="152">
        <v>3977</v>
      </c>
      <c r="J1190" s="153"/>
      <c r="K1190" s="1418"/>
      <c r="L1190" s="281">
        <f>I1190+J1190+K1190</f>
        <v>3977</v>
      </c>
      <c r="M1190" s="12">
        <f t="shared" si="279"/>
        <v>1</v>
      </c>
      <c r="N1190" s="13"/>
    </row>
    <row r="1191" spans="2:14" ht="15.75">
      <c r="B1191" s="278"/>
      <c r="C1191" s="285">
        <v>102</v>
      </c>
      <c r="D1191" s="286" t="s">
        <v>737</v>
      </c>
      <c r="E1191" s="287">
        <f>F1191+G1191+H1191</f>
        <v>0</v>
      </c>
      <c r="F1191" s="173"/>
      <c r="G1191" s="174"/>
      <c r="H1191" s="1421"/>
      <c r="I1191" s="173"/>
      <c r="J1191" s="174"/>
      <c r="K1191" s="1421"/>
      <c r="L1191" s="287">
        <f>I1191+J1191+K1191</f>
        <v>0</v>
      </c>
      <c r="M1191" s="12">
        <f t="shared" si="279"/>
      </c>
      <c r="N1191" s="13"/>
    </row>
    <row r="1192" spans="2:14" ht="15.75">
      <c r="B1192" s="272">
        <v>200</v>
      </c>
      <c r="C1192" s="1772" t="s">
        <v>738</v>
      </c>
      <c r="D1192" s="1773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0</v>
      </c>
      <c r="K1192" s="276">
        <f t="shared" si="280"/>
        <v>0</v>
      </c>
      <c r="L1192" s="273">
        <f t="shared" si="280"/>
        <v>0</v>
      </c>
      <c r="M1192" s="12">
        <f t="shared" si="279"/>
      </c>
      <c r="N1192" s="13"/>
    </row>
    <row r="1193" spans="2:14" ht="15.75">
      <c r="B1193" s="291"/>
      <c r="C1193" s="279">
        <v>201</v>
      </c>
      <c r="D1193" s="280" t="s">
        <v>739</v>
      </c>
      <c r="E1193" s="281">
        <f>F1193+G1193+H1193</f>
        <v>0</v>
      </c>
      <c r="F1193" s="152"/>
      <c r="G1193" s="153"/>
      <c r="H1193" s="1418"/>
      <c r="I1193" s="152"/>
      <c r="J1193" s="153"/>
      <c r="K1193" s="1418"/>
      <c r="L1193" s="281">
        <f>I1193+J1193+K1193</f>
        <v>0</v>
      </c>
      <c r="M1193" s="12">
        <f t="shared" si="279"/>
      </c>
      <c r="N1193" s="13"/>
    </row>
    <row r="1194" spans="2:14" ht="15.75">
      <c r="B1194" s="292"/>
      <c r="C1194" s="293">
        <v>202</v>
      </c>
      <c r="D1194" s="294" t="s">
        <v>740</v>
      </c>
      <c r="E1194" s="295">
        <f>F1194+G1194+H1194</f>
        <v>0</v>
      </c>
      <c r="F1194" s="158"/>
      <c r="G1194" s="159"/>
      <c r="H1194" s="1420"/>
      <c r="I1194" s="158"/>
      <c r="J1194" s="159"/>
      <c r="K1194" s="1420"/>
      <c r="L1194" s="295">
        <f>I1194+J1194+K1194</f>
        <v>0</v>
      </c>
      <c r="M1194" s="12">
        <f t="shared" si="279"/>
      </c>
      <c r="N1194" s="13"/>
    </row>
    <row r="1195" spans="2:14" ht="31.5">
      <c r="B1195" s="299"/>
      <c r="C1195" s="293">
        <v>205</v>
      </c>
      <c r="D1195" s="294" t="s">
        <v>591</v>
      </c>
      <c r="E1195" s="295">
        <f>F1195+G1195+H1195</f>
        <v>0</v>
      </c>
      <c r="F1195" s="158"/>
      <c r="G1195" s="159"/>
      <c r="H1195" s="1420"/>
      <c r="I1195" s="158"/>
      <c r="J1195" s="159"/>
      <c r="K1195" s="1420"/>
      <c r="L1195" s="295">
        <f>I1195+J1195+K1195</f>
        <v>0</v>
      </c>
      <c r="M1195" s="12">
        <f t="shared" si="279"/>
      </c>
      <c r="N1195" s="13"/>
    </row>
    <row r="1196" spans="2:14" ht="15.75">
      <c r="B1196" s="299"/>
      <c r="C1196" s="293">
        <v>208</v>
      </c>
      <c r="D1196" s="300" t="s">
        <v>592</v>
      </c>
      <c r="E1196" s="295">
        <f>F1196+G1196+H1196</f>
        <v>0</v>
      </c>
      <c r="F1196" s="158"/>
      <c r="G1196" s="159"/>
      <c r="H1196" s="1420"/>
      <c r="I1196" s="158"/>
      <c r="J1196" s="159"/>
      <c r="K1196" s="1420"/>
      <c r="L1196" s="295">
        <f>I1196+J1196+K1196</f>
        <v>0</v>
      </c>
      <c r="M1196" s="12">
        <f t="shared" si="279"/>
      </c>
      <c r="N1196" s="13"/>
    </row>
    <row r="1197" spans="2:14" ht="15.75">
      <c r="B1197" s="291"/>
      <c r="C1197" s="285">
        <v>209</v>
      </c>
      <c r="D1197" s="301" t="s">
        <v>593</v>
      </c>
      <c r="E1197" s="287">
        <f>F1197+G1197+H1197</f>
        <v>0</v>
      </c>
      <c r="F1197" s="173"/>
      <c r="G1197" s="174"/>
      <c r="H1197" s="1421"/>
      <c r="I1197" s="173"/>
      <c r="J1197" s="174"/>
      <c r="K1197" s="1421"/>
      <c r="L1197" s="287">
        <f>I1197+J1197+K1197</f>
        <v>0</v>
      </c>
      <c r="M1197" s="12">
        <f t="shared" si="279"/>
      </c>
      <c r="N1197" s="13"/>
    </row>
    <row r="1198" spans="2:14" ht="15.75">
      <c r="B1198" s="272">
        <v>500</v>
      </c>
      <c r="C1198" s="1774" t="s">
        <v>192</v>
      </c>
      <c r="D1198" s="1775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625</v>
      </c>
      <c r="J1198" s="275">
        <f t="shared" si="281"/>
        <v>0</v>
      </c>
      <c r="K1198" s="276">
        <f t="shared" si="281"/>
        <v>0</v>
      </c>
      <c r="L1198" s="273">
        <f t="shared" si="281"/>
        <v>625</v>
      </c>
      <c r="M1198" s="12">
        <f t="shared" si="279"/>
        <v>1</v>
      </c>
      <c r="N1198" s="13"/>
    </row>
    <row r="1199" spans="2:14" ht="31.5">
      <c r="B1199" s="291"/>
      <c r="C1199" s="302">
        <v>551</v>
      </c>
      <c r="D1199" s="303" t="s">
        <v>193</v>
      </c>
      <c r="E1199" s="281">
        <f aca="true" t="shared" si="282" ref="E1199:E1206">F1199+G1199+H1199</f>
        <v>0</v>
      </c>
      <c r="F1199" s="152"/>
      <c r="G1199" s="153"/>
      <c r="H1199" s="1418"/>
      <c r="I1199" s="152">
        <v>378</v>
      </c>
      <c r="J1199" s="153"/>
      <c r="K1199" s="1418"/>
      <c r="L1199" s="281">
        <f aca="true" t="shared" si="283" ref="L1199:L1206">I1199+J1199+K1199</f>
        <v>378</v>
      </c>
      <c r="M1199" s="12">
        <f t="shared" si="279"/>
        <v>1</v>
      </c>
      <c r="N1199" s="13"/>
    </row>
    <row r="1200" spans="2:14" ht="15.75">
      <c r="B1200" s="291"/>
      <c r="C1200" s="304">
        <v>552</v>
      </c>
      <c r="D1200" s="305" t="s">
        <v>899</v>
      </c>
      <c r="E1200" s="295">
        <f t="shared" si="282"/>
        <v>0</v>
      </c>
      <c r="F1200" s="158"/>
      <c r="G1200" s="159"/>
      <c r="H1200" s="1420"/>
      <c r="I1200" s="158"/>
      <c r="J1200" s="159"/>
      <c r="K1200" s="1420"/>
      <c r="L1200" s="295">
        <f t="shared" si="283"/>
        <v>0</v>
      </c>
      <c r="M1200" s="12">
        <f t="shared" si="279"/>
      </c>
      <c r="N1200" s="13"/>
    </row>
    <row r="1201" spans="2:14" ht="15.75">
      <c r="B1201" s="306"/>
      <c r="C1201" s="304">
        <v>558</v>
      </c>
      <c r="D1201" s="307" t="s">
        <v>861</v>
      </c>
      <c r="E1201" s="295">
        <f t="shared" si="282"/>
        <v>0</v>
      </c>
      <c r="F1201" s="488">
        <v>0</v>
      </c>
      <c r="G1201" s="489">
        <v>0</v>
      </c>
      <c r="H1201" s="160">
        <v>0</v>
      </c>
      <c r="I1201" s="488">
        <v>0</v>
      </c>
      <c r="J1201" s="489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.75">
      <c r="B1202" s="306"/>
      <c r="C1202" s="304">
        <v>560</v>
      </c>
      <c r="D1202" s="307" t="s">
        <v>194</v>
      </c>
      <c r="E1202" s="295">
        <f t="shared" si="282"/>
        <v>0</v>
      </c>
      <c r="F1202" s="158"/>
      <c r="G1202" s="159"/>
      <c r="H1202" s="1420"/>
      <c r="I1202" s="158">
        <v>156</v>
      </c>
      <c r="J1202" s="159"/>
      <c r="K1202" s="1420"/>
      <c r="L1202" s="295">
        <f t="shared" si="283"/>
        <v>156</v>
      </c>
      <c r="M1202" s="12">
        <f t="shared" si="279"/>
        <v>1</v>
      </c>
      <c r="N1202" s="13"/>
    </row>
    <row r="1203" spans="2:14" ht="15.75">
      <c r="B1203" s="306"/>
      <c r="C1203" s="304">
        <v>580</v>
      </c>
      <c r="D1203" s="305" t="s">
        <v>195</v>
      </c>
      <c r="E1203" s="295">
        <f t="shared" si="282"/>
        <v>0</v>
      </c>
      <c r="F1203" s="158"/>
      <c r="G1203" s="159"/>
      <c r="H1203" s="1420"/>
      <c r="I1203" s="158">
        <v>91</v>
      </c>
      <c r="J1203" s="159"/>
      <c r="K1203" s="1420"/>
      <c r="L1203" s="295">
        <f t="shared" si="283"/>
        <v>91</v>
      </c>
      <c r="M1203" s="12">
        <f t="shared" si="279"/>
        <v>1</v>
      </c>
      <c r="N1203" s="13"/>
    </row>
    <row r="1204" spans="2:14" ht="15.75">
      <c r="B1204" s="291"/>
      <c r="C1204" s="304">
        <v>588</v>
      </c>
      <c r="D1204" s="305" t="s">
        <v>863</v>
      </c>
      <c r="E1204" s="295">
        <f t="shared" si="282"/>
        <v>0</v>
      </c>
      <c r="F1204" s="488">
        <v>0</v>
      </c>
      <c r="G1204" s="489">
        <v>0</v>
      </c>
      <c r="H1204" s="160">
        <v>0</v>
      </c>
      <c r="I1204" s="488">
        <v>0</v>
      </c>
      <c r="J1204" s="489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1.5">
      <c r="B1205" s="291"/>
      <c r="C1205" s="308">
        <v>590</v>
      </c>
      <c r="D1205" s="309" t="s">
        <v>196</v>
      </c>
      <c r="E1205" s="287">
        <f t="shared" si="282"/>
        <v>0</v>
      </c>
      <c r="F1205" s="173"/>
      <c r="G1205" s="174"/>
      <c r="H1205" s="1421"/>
      <c r="I1205" s="173"/>
      <c r="J1205" s="174"/>
      <c r="K1205" s="1421"/>
      <c r="L1205" s="287">
        <f t="shared" si="283"/>
        <v>0</v>
      </c>
      <c r="M1205" s="12">
        <f t="shared" si="279"/>
      </c>
      <c r="N1205" s="13"/>
    </row>
    <row r="1206" spans="2:14" ht="15.75">
      <c r="B1206" s="272">
        <v>800</v>
      </c>
      <c r="C1206" s="1785" t="s">
        <v>197</v>
      </c>
      <c r="D1206" s="1786"/>
      <c r="E1206" s="310">
        <f t="shared" si="282"/>
        <v>0</v>
      </c>
      <c r="F1206" s="1422"/>
      <c r="G1206" s="1423"/>
      <c r="H1206" s="1424"/>
      <c r="I1206" s="1422"/>
      <c r="J1206" s="1423"/>
      <c r="K1206" s="1424"/>
      <c r="L1206" s="310">
        <f t="shared" si="283"/>
        <v>0</v>
      </c>
      <c r="M1206" s="12">
        <f t="shared" si="279"/>
      </c>
      <c r="N1206" s="13"/>
    </row>
    <row r="1207" spans="2:14" ht="15.75">
      <c r="B1207" s="272">
        <v>1000</v>
      </c>
      <c r="C1207" s="1772" t="s">
        <v>198</v>
      </c>
      <c r="D1207" s="1773"/>
      <c r="E1207" s="310">
        <f aca="true" t="shared" si="284" ref="E1207:L1207">SUM(E1208:E1224)</f>
        <v>0</v>
      </c>
      <c r="F1207" s="274">
        <f t="shared" si="284"/>
        <v>0</v>
      </c>
      <c r="G1207" s="275">
        <f t="shared" si="284"/>
        <v>0</v>
      </c>
      <c r="H1207" s="276">
        <f t="shared" si="284"/>
        <v>0</v>
      </c>
      <c r="I1207" s="274">
        <f t="shared" si="284"/>
        <v>0</v>
      </c>
      <c r="J1207" s="275">
        <f t="shared" si="284"/>
        <v>0</v>
      </c>
      <c r="K1207" s="276">
        <f t="shared" si="284"/>
        <v>0</v>
      </c>
      <c r="L1207" s="310">
        <f t="shared" si="284"/>
        <v>0</v>
      </c>
      <c r="M1207" s="12">
        <f t="shared" si="279"/>
      </c>
      <c r="N1207" s="13"/>
    </row>
    <row r="1208" spans="2:14" ht="15.75">
      <c r="B1208" s="292"/>
      <c r="C1208" s="279">
        <v>1011</v>
      </c>
      <c r="D1208" s="311" t="s">
        <v>199</v>
      </c>
      <c r="E1208" s="281">
        <f aca="true" t="shared" si="285" ref="E1208:E1224">F1208+G1208+H1208</f>
        <v>0</v>
      </c>
      <c r="F1208" s="152"/>
      <c r="G1208" s="153"/>
      <c r="H1208" s="1418"/>
      <c r="I1208" s="152"/>
      <c r="J1208" s="153"/>
      <c r="K1208" s="1418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.75">
      <c r="B1209" s="292"/>
      <c r="C1209" s="293">
        <v>1012</v>
      </c>
      <c r="D1209" s="294" t="s">
        <v>200</v>
      </c>
      <c r="E1209" s="295">
        <f t="shared" si="285"/>
        <v>0</v>
      </c>
      <c r="F1209" s="158"/>
      <c r="G1209" s="159"/>
      <c r="H1209" s="1420"/>
      <c r="I1209" s="158"/>
      <c r="J1209" s="159"/>
      <c r="K1209" s="1420"/>
      <c r="L1209" s="295">
        <f t="shared" si="286"/>
        <v>0</v>
      </c>
      <c r="M1209" s="12">
        <f t="shared" si="279"/>
      </c>
      <c r="N1209" s="13"/>
    </row>
    <row r="1210" spans="2:14" ht="15.75">
      <c r="B1210" s="292"/>
      <c r="C1210" s="293">
        <v>1013</v>
      </c>
      <c r="D1210" s="294" t="s">
        <v>201</v>
      </c>
      <c r="E1210" s="295">
        <f t="shared" si="285"/>
        <v>0</v>
      </c>
      <c r="F1210" s="158"/>
      <c r="G1210" s="159"/>
      <c r="H1210" s="1420"/>
      <c r="I1210" s="158"/>
      <c r="J1210" s="159"/>
      <c r="K1210" s="1420"/>
      <c r="L1210" s="295">
        <f t="shared" si="286"/>
        <v>0</v>
      </c>
      <c r="M1210" s="12">
        <f t="shared" si="279"/>
      </c>
      <c r="N1210" s="13"/>
    </row>
    <row r="1211" spans="2:14" ht="15.75">
      <c r="B1211" s="292"/>
      <c r="C1211" s="293">
        <v>1014</v>
      </c>
      <c r="D1211" s="294" t="s">
        <v>202</v>
      </c>
      <c r="E1211" s="295">
        <f t="shared" si="285"/>
        <v>0</v>
      </c>
      <c r="F1211" s="158"/>
      <c r="G1211" s="159"/>
      <c r="H1211" s="1420"/>
      <c r="I1211" s="158"/>
      <c r="J1211" s="159"/>
      <c r="K1211" s="1420"/>
      <c r="L1211" s="295">
        <f t="shared" si="286"/>
        <v>0</v>
      </c>
      <c r="M1211" s="12">
        <f t="shared" si="279"/>
      </c>
      <c r="N1211" s="13"/>
    </row>
    <row r="1212" spans="2:14" ht="15.75">
      <c r="B1212" s="292"/>
      <c r="C1212" s="293">
        <v>1015</v>
      </c>
      <c r="D1212" s="294" t="s">
        <v>203</v>
      </c>
      <c r="E1212" s="295">
        <f t="shared" si="285"/>
        <v>0</v>
      </c>
      <c r="F1212" s="158"/>
      <c r="G1212" s="159"/>
      <c r="H1212" s="1420"/>
      <c r="I1212" s="158"/>
      <c r="J1212" s="159"/>
      <c r="K1212" s="1420"/>
      <c r="L1212" s="295">
        <f t="shared" si="286"/>
        <v>0</v>
      </c>
      <c r="M1212" s="12">
        <f t="shared" si="279"/>
      </c>
      <c r="N1212" s="13"/>
    </row>
    <row r="1213" spans="2:14" ht="15.75">
      <c r="B1213" s="292"/>
      <c r="C1213" s="312">
        <v>1016</v>
      </c>
      <c r="D1213" s="313" t="s">
        <v>204</v>
      </c>
      <c r="E1213" s="314">
        <f t="shared" si="285"/>
        <v>0</v>
      </c>
      <c r="F1213" s="164"/>
      <c r="G1213" s="165"/>
      <c r="H1213" s="1419"/>
      <c r="I1213" s="164"/>
      <c r="J1213" s="165"/>
      <c r="K1213" s="1419"/>
      <c r="L1213" s="314">
        <f t="shared" si="286"/>
        <v>0</v>
      </c>
      <c r="M1213" s="12">
        <f t="shared" si="279"/>
      </c>
      <c r="N1213" s="13"/>
    </row>
    <row r="1214" spans="2:14" ht="15.75">
      <c r="B1214" s="278"/>
      <c r="C1214" s="318">
        <v>1020</v>
      </c>
      <c r="D1214" s="319" t="s">
        <v>205</v>
      </c>
      <c r="E1214" s="320">
        <f t="shared" si="285"/>
        <v>0</v>
      </c>
      <c r="F1214" s="454"/>
      <c r="G1214" s="455"/>
      <c r="H1214" s="1428"/>
      <c r="I1214" s="454"/>
      <c r="J1214" s="455"/>
      <c r="K1214" s="1428"/>
      <c r="L1214" s="320">
        <f t="shared" si="286"/>
        <v>0</v>
      </c>
      <c r="M1214" s="12">
        <f t="shared" si="279"/>
      </c>
      <c r="N1214" s="13"/>
    </row>
    <row r="1215" spans="2:14" ht="15.75">
      <c r="B1215" s="292"/>
      <c r="C1215" s="324">
        <v>1030</v>
      </c>
      <c r="D1215" s="325" t="s">
        <v>206</v>
      </c>
      <c r="E1215" s="326">
        <f t="shared" si="285"/>
        <v>0</v>
      </c>
      <c r="F1215" s="449"/>
      <c r="G1215" s="450"/>
      <c r="H1215" s="1425"/>
      <c r="I1215" s="449"/>
      <c r="J1215" s="450"/>
      <c r="K1215" s="1425"/>
      <c r="L1215" s="326">
        <f t="shared" si="286"/>
        <v>0</v>
      </c>
      <c r="M1215" s="12">
        <f t="shared" si="279"/>
      </c>
      <c r="N1215" s="13"/>
    </row>
    <row r="1216" spans="2:14" ht="15.75">
      <c r="B1216" s="292"/>
      <c r="C1216" s="318">
        <v>1051</v>
      </c>
      <c r="D1216" s="331" t="s">
        <v>207</v>
      </c>
      <c r="E1216" s="320">
        <f t="shared" si="285"/>
        <v>0</v>
      </c>
      <c r="F1216" s="454"/>
      <c r="G1216" s="455"/>
      <c r="H1216" s="1428"/>
      <c r="I1216" s="454"/>
      <c r="J1216" s="455"/>
      <c r="K1216" s="1428"/>
      <c r="L1216" s="320">
        <f t="shared" si="286"/>
        <v>0</v>
      </c>
      <c r="M1216" s="12">
        <f t="shared" si="279"/>
      </c>
      <c r="N1216" s="13"/>
    </row>
    <row r="1217" spans="2:14" ht="15.75">
      <c r="B1217" s="292"/>
      <c r="C1217" s="293">
        <v>1052</v>
      </c>
      <c r="D1217" s="294" t="s">
        <v>208</v>
      </c>
      <c r="E1217" s="295">
        <f t="shared" si="285"/>
        <v>0</v>
      </c>
      <c r="F1217" s="158"/>
      <c r="G1217" s="159"/>
      <c r="H1217" s="1420"/>
      <c r="I1217" s="158"/>
      <c r="J1217" s="159"/>
      <c r="K1217" s="1420"/>
      <c r="L1217" s="295">
        <f t="shared" si="286"/>
        <v>0</v>
      </c>
      <c r="M1217" s="12">
        <f t="shared" si="279"/>
      </c>
      <c r="N1217" s="13"/>
    </row>
    <row r="1218" spans="2:14" ht="15.75">
      <c r="B1218" s="292"/>
      <c r="C1218" s="324">
        <v>1053</v>
      </c>
      <c r="D1218" s="325" t="s">
        <v>864</v>
      </c>
      <c r="E1218" s="326">
        <f t="shared" si="285"/>
        <v>0</v>
      </c>
      <c r="F1218" s="449"/>
      <c r="G1218" s="450"/>
      <c r="H1218" s="1425"/>
      <c r="I1218" s="449"/>
      <c r="J1218" s="450"/>
      <c r="K1218" s="1425"/>
      <c r="L1218" s="326">
        <f t="shared" si="286"/>
        <v>0</v>
      </c>
      <c r="M1218" s="12">
        <f t="shared" si="279"/>
      </c>
      <c r="N1218" s="13"/>
    </row>
    <row r="1219" spans="2:14" ht="15.75">
      <c r="B1219" s="292"/>
      <c r="C1219" s="318">
        <v>1062</v>
      </c>
      <c r="D1219" s="319" t="s">
        <v>209</v>
      </c>
      <c r="E1219" s="320">
        <f t="shared" si="285"/>
        <v>0</v>
      </c>
      <c r="F1219" s="454"/>
      <c r="G1219" s="455"/>
      <c r="H1219" s="1428"/>
      <c r="I1219" s="454"/>
      <c r="J1219" s="455"/>
      <c r="K1219" s="1428"/>
      <c r="L1219" s="320">
        <f t="shared" si="286"/>
        <v>0</v>
      </c>
      <c r="M1219" s="12">
        <f t="shared" si="279"/>
      </c>
      <c r="N1219" s="13"/>
    </row>
    <row r="1220" spans="2:14" ht="15.75">
      <c r="B1220" s="292"/>
      <c r="C1220" s="324">
        <v>1063</v>
      </c>
      <c r="D1220" s="332" t="s">
        <v>791</v>
      </c>
      <c r="E1220" s="326">
        <f t="shared" si="285"/>
        <v>0</v>
      </c>
      <c r="F1220" s="449"/>
      <c r="G1220" s="450"/>
      <c r="H1220" s="1425"/>
      <c r="I1220" s="449"/>
      <c r="J1220" s="450"/>
      <c r="K1220" s="1425"/>
      <c r="L1220" s="326">
        <f t="shared" si="286"/>
        <v>0</v>
      </c>
      <c r="M1220" s="12">
        <f t="shared" si="279"/>
      </c>
      <c r="N1220" s="13"/>
    </row>
    <row r="1221" spans="2:14" ht="15.75">
      <c r="B1221" s="292"/>
      <c r="C1221" s="333">
        <v>1069</v>
      </c>
      <c r="D1221" s="334" t="s">
        <v>210</v>
      </c>
      <c r="E1221" s="335">
        <f t="shared" si="285"/>
        <v>0</v>
      </c>
      <c r="F1221" s="600"/>
      <c r="G1221" s="601"/>
      <c r="H1221" s="1427"/>
      <c r="I1221" s="600"/>
      <c r="J1221" s="601"/>
      <c r="K1221" s="1427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.75">
      <c r="B1222" s="278"/>
      <c r="C1222" s="318">
        <v>1091</v>
      </c>
      <c r="D1222" s="331" t="s">
        <v>900</v>
      </c>
      <c r="E1222" s="320">
        <f t="shared" si="285"/>
        <v>0</v>
      </c>
      <c r="F1222" s="454"/>
      <c r="G1222" s="455"/>
      <c r="H1222" s="1428"/>
      <c r="I1222" s="454"/>
      <c r="J1222" s="455"/>
      <c r="K1222" s="1428"/>
      <c r="L1222" s="320">
        <f t="shared" si="286"/>
        <v>0</v>
      </c>
      <c r="M1222" s="12">
        <f t="shared" si="287"/>
      </c>
      <c r="N1222" s="13"/>
    </row>
    <row r="1223" spans="2:14" ht="15.75">
      <c r="B1223" s="292"/>
      <c r="C1223" s="293">
        <v>1092</v>
      </c>
      <c r="D1223" s="294" t="s">
        <v>302</v>
      </c>
      <c r="E1223" s="295">
        <f t="shared" si="285"/>
        <v>0</v>
      </c>
      <c r="F1223" s="158"/>
      <c r="G1223" s="159"/>
      <c r="H1223" s="1420"/>
      <c r="I1223" s="158"/>
      <c r="J1223" s="159"/>
      <c r="K1223" s="1420"/>
      <c r="L1223" s="295">
        <f t="shared" si="286"/>
        <v>0</v>
      </c>
      <c r="M1223" s="12">
        <f t="shared" si="287"/>
      </c>
      <c r="N1223" s="13"/>
    </row>
    <row r="1224" spans="2:14" ht="15.75">
      <c r="B1224" s="292"/>
      <c r="C1224" s="285">
        <v>1098</v>
      </c>
      <c r="D1224" s="339" t="s">
        <v>211</v>
      </c>
      <c r="E1224" s="287">
        <f t="shared" si="285"/>
        <v>0</v>
      </c>
      <c r="F1224" s="173"/>
      <c r="G1224" s="174"/>
      <c r="H1224" s="1421"/>
      <c r="I1224" s="173"/>
      <c r="J1224" s="174"/>
      <c r="K1224" s="1421"/>
      <c r="L1224" s="287">
        <f t="shared" si="286"/>
        <v>0</v>
      </c>
      <c r="M1224" s="12">
        <f t="shared" si="287"/>
      </c>
      <c r="N1224" s="13"/>
    </row>
    <row r="1225" spans="2:14" ht="15.75">
      <c r="B1225" s="272">
        <v>1900</v>
      </c>
      <c r="C1225" s="1783" t="s">
        <v>269</v>
      </c>
      <c r="D1225" s="1784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.75">
      <c r="B1226" s="292"/>
      <c r="C1226" s="279">
        <v>1901</v>
      </c>
      <c r="D1226" s="340" t="s">
        <v>901</v>
      </c>
      <c r="E1226" s="281">
        <f>F1226+G1226+H1226</f>
        <v>0</v>
      </c>
      <c r="F1226" s="152"/>
      <c r="G1226" s="153"/>
      <c r="H1226" s="1418"/>
      <c r="I1226" s="152"/>
      <c r="J1226" s="153"/>
      <c r="K1226" s="1418"/>
      <c r="L1226" s="281">
        <f>I1226+J1226+K1226</f>
        <v>0</v>
      </c>
      <c r="M1226" s="12">
        <f t="shared" si="287"/>
      </c>
      <c r="N1226" s="13"/>
    </row>
    <row r="1227" spans="2:14" ht="15.75">
      <c r="B1227" s="341"/>
      <c r="C1227" s="293">
        <v>1981</v>
      </c>
      <c r="D1227" s="342" t="s">
        <v>902</v>
      </c>
      <c r="E1227" s="295">
        <f>F1227+G1227+H1227</f>
        <v>0</v>
      </c>
      <c r="F1227" s="158"/>
      <c r="G1227" s="159"/>
      <c r="H1227" s="1420"/>
      <c r="I1227" s="158"/>
      <c r="J1227" s="159"/>
      <c r="K1227" s="1420"/>
      <c r="L1227" s="295">
        <f>I1227+J1227+K1227</f>
        <v>0</v>
      </c>
      <c r="M1227" s="12">
        <f t="shared" si="287"/>
      </c>
      <c r="N1227" s="13"/>
    </row>
    <row r="1228" spans="2:14" ht="15.75">
      <c r="B1228" s="292"/>
      <c r="C1228" s="285">
        <v>1991</v>
      </c>
      <c r="D1228" s="343" t="s">
        <v>903</v>
      </c>
      <c r="E1228" s="287">
        <f>F1228+G1228+H1228</f>
        <v>0</v>
      </c>
      <c r="F1228" s="173"/>
      <c r="G1228" s="174"/>
      <c r="H1228" s="1421"/>
      <c r="I1228" s="173"/>
      <c r="J1228" s="174"/>
      <c r="K1228" s="1421"/>
      <c r="L1228" s="287">
        <f>I1228+J1228+K1228</f>
        <v>0</v>
      </c>
      <c r="M1228" s="12">
        <f t="shared" si="287"/>
      </c>
      <c r="N1228" s="13"/>
    </row>
    <row r="1229" spans="2:14" ht="15.75">
      <c r="B1229" s="272">
        <v>2100</v>
      </c>
      <c r="C1229" s="1783" t="s">
        <v>713</v>
      </c>
      <c r="D1229" s="1784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.75">
      <c r="B1230" s="292"/>
      <c r="C1230" s="279">
        <v>2110</v>
      </c>
      <c r="D1230" s="344" t="s">
        <v>212</v>
      </c>
      <c r="E1230" s="281">
        <f>F1230+G1230+H1230</f>
        <v>0</v>
      </c>
      <c r="F1230" s="152"/>
      <c r="G1230" s="153"/>
      <c r="H1230" s="1418"/>
      <c r="I1230" s="152"/>
      <c r="J1230" s="153"/>
      <c r="K1230" s="1418"/>
      <c r="L1230" s="281">
        <f>I1230+J1230+K1230</f>
        <v>0</v>
      </c>
      <c r="M1230" s="12">
        <f t="shared" si="287"/>
      </c>
      <c r="N1230" s="13"/>
    </row>
    <row r="1231" spans="2:14" ht="15.75">
      <c r="B1231" s="341"/>
      <c r="C1231" s="293">
        <v>2120</v>
      </c>
      <c r="D1231" s="300" t="s">
        <v>213</v>
      </c>
      <c r="E1231" s="295">
        <f>F1231+G1231+H1231</f>
        <v>0</v>
      </c>
      <c r="F1231" s="158"/>
      <c r="G1231" s="159"/>
      <c r="H1231" s="1420"/>
      <c r="I1231" s="158"/>
      <c r="J1231" s="159"/>
      <c r="K1231" s="1420"/>
      <c r="L1231" s="295">
        <f>I1231+J1231+K1231</f>
        <v>0</v>
      </c>
      <c r="M1231" s="12">
        <f t="shared" si="287"/>
      </c>
      <c r="N1231" s="13"/>
    </row>
    <row r="1232" spans="2:14" ht="15.75">
      <c r="B1232" s="341"/>
      <c r="C1232" s="293">
        <v>2125</v>
      </c>
      <c r="D1232" s="300" t="s">
        <v>214</v>
      </c>
      <c r="E1232" s="295">
        <f>F1232+G1232+H1232</f>
        <v>0</v>
      </c>
      <c r="F1232" s="488">
        <v>0</v>
      </c>
      <c r="G1232" s="489">
        <v>0</v>
      </c>
      <c r="H1232" s="160">
        <v>0</v>
      </c>
      <c r="I1232" s="488">
        <v>0</v>
      </c>
      <c r="J1232" s="489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.75">
      <c r="B1233" s="291"/>
      <c r="C1233" s="293">
        <v>2140</v>
      </c>
      <c r="D1233" s="300" t="s">
        <v>215</v>
      </c>
      <c r="E1233" s="295">
        <f>F1233+G1233+H1233</f>
        <v>0</v>
      </c>
      <c r="F1233" s="488">
        <v>0</v>
      </c>
      <c r="G1233" s="489">
        <v>0</v>
      </c>
      <c r="H1233" s="160">
        <v>0</v>
      </c>
      <c r="I1233" s="488">
        <v>0</v>
      </c>
      <c r="J1233" s="489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.75">
      <c r="B1234" s="292"/>
      <c r="C1234" s="285">
        <v>2190</v>
      </c>
      <c r="D1234" s="345" t="s">
        <v>216</v>
      </c>
      <c r="E1234" s="287">
        <f>F1234+G1234+H1234</f>
        <v>0</v>
      </c>
      <c r="F1234" s="173"/>
      <c r="G1234" s="174"/>
      <c r="H1234" s="1421"/>
      <c r="I1234" s="173"/>
      <c r="J1234" s="174"/>
      <c r="K1234" s="1421"/>
      <c r="L1234" s="287">
        <f>I1234+J1234+K1234</f>
        <v>0</v>
      </c>
      <c r="M1234" s="12">
        <f t="shared" si="287"/>
      </c>
      <c r="N1234" s="13"/>
    </row>
    <row r="1235" spans="2:14" ht="15.75">
      <c r="B1235" s="272">
        <v>2200</v>
      </c>
      <c r="C1235" s="1783" t="s">
        <v>217</v>
      </c>
      <c r="D1235" s="1784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.75">
      <c r="B1236" s="292"/>
      <c r="C1236" s="279">
        <v>2221</v>
      </c>
      <c r="D1236" s="280" t="s">
        <v>303</v>
      </c>
      <c r="E1236" s="281">
        <f aca="true" t="shared" si="291" ref="E1236:E1241">F1236+G1236+H1236</f>
        <v>0</v>
      </c>
      <c r="F1236" s="152"/>
      <c r="G1236" s="153"/>
      <c r="H1236" s="1418"/>
      <c r="I1236" s="152"/>
      <c r="J1236" s="153"/>
      <c r="K1236" s="1418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.75">
      <c r="B1237" s="292"/>
      <c r="C1237" s="285">
        <v>2224</v>
      </c>
      <c r="D1237" s="286" t="s">
        <v>218</v>
      </c>
      <c r="E1237" s="287">
        <f t="shared" si="291"/>
        <v>0</v>
      </c>
      <c r="F1237" s="173"/>
      <c r="G1237" s="174"/>
      <c r="H1237" s="1421"/>
      <c r="I1237" s="173"/>
      <c r="J1237" s="174"/>
      <c r="K1237" s="1421"/>
      <c r="L1237" s="287">
        <f t="shared" si="292"/>
        <v>0</v>
      </c>
      <c r="M1237" s="12">
        <f t="shared" si="287"/>
      </c>
      <c r="N1237" s="13"/>
    </row>
    <row r="1238" spans="2:14" ht="15.75">
      <c r="B1238" s="272">
        <v>2500</v>
      </c>
      <c r="C1238" s="1783" t="s">
        <v>219</v>
      </c>
      <c r="D1238" s="1784"/>
      <c r="E1238" s="310">
        <f t="shared" si="291"/>
        <v>0</v>
      </c>
      <c r="F1238" s="1422"/>
      <c r="G1238" s="1423"/>
      <c r="H1238" s="1424"/>
      <c r="I1238" s="1422"/>
      <c r="J1238" s="1423"/>
      <c r="K1238" s="1424"/>
      <c r="L1238" s="310">
        <f t="shared" si="292"/>
        <v>0</v>
      </c>
      <c r="M1238" s="12">
        <f t="shared" si="287"/>
      </c>
      <c r="N1238" s="13"/>
    </row>
    <row r="1239" spans="2:14" ht="15.75">
      <c r="B1239" s="272">
        <v>2600</v>
      </c>
      <c r="C1239" s="1789" t="s">
        <v>220</v>
      </c>
      <c r="D1239" s="1790"/>
      <c r="E1239" s="310">
        <f t="shared" si="291"/>
        <v>0</v>
      </c>
      <c r="F1239" s="1422"/>
      <c r="G1239" s="1423"/>
      <c r="H1239" s="1424"/>
      <c r="I1239" s="1422"/>
      <c r="J1239" s="1423"/>
      <c r="K1239" s="1424"/>
      <c r="L1239" s="310">
        <f t="shared" si="292"/>
        <v>0</v>
      </c>
      <c r="M1239" s="12">
        <f t="shared" si="287"/>
      </c>
      <c r="N1239" s="13"/>
    </row>
    <row r="1240" spans="2:14" ht="15.75">
      <c r="B1240" s="272">
        <v>2700</v>
      </c>
      <c r="C1240" s="1789" t="s">
        <v>221</v>
      </c>
      <c r="D1240" s="1790"/>
      <c r="E1240" s="310">
        <f t="shared" si="291"/>
        <v>0</v>
      </c>
      <c r="F1240" s="1422"/>
      <c r="G1240" s="1423"/>
      <c r="H1240" s="1424"/>
      <c r="I1240" s="1422"/>
      <c r="J1240" s="1423"/>
      <c r="K1240" s="1424"/>
      <c r="L1240" s="310">
        <f t="shared" si="292"/>
        <v>0</v>
      </c>
      <c r="M1240" s="12">
        <f t="shared" si="287"/>
      </c>
      <c r="N1240" s="13"/>
    </row>
    <row r="1241" spans="2:14" ht="15.75">
      <c r="B1241" s="272">
        <v>2800</v>
      </c>
      <c r="C1241" s="1789" t="s">
        <v>1651</v>
      </c>
      <c r="D1241" s="1790"/>
      <c r="E1241" s="310">
        <f t="shared" si="291"/>
        <v>0</v>
      </c>
      <c r="F1241" s="1422"/>
      <c r="G1241" s="1423"/>
      <c r="H1241" s="1424"/>
      <c r="I1241" s="1422"/>
      <c r="J1241" s="1423"/>
      <c r="K1241" s="1424"/>
      <c r="L1241" s="310">
        <f t="shared" si="292"/>
        <v>0</v>
      </c>
      <c r="M1241" s="12">
        <f t="shared" si="287"/>
      </c>
      <c r="N1241" s="13"/>
    </row>
    <row r="1242" spans="2:14" ht="15.75">
      <c r="B1242" s="272">
        <v>2900</v>
      </c>
      <c r="C1242" s="1783" t="s">
        <v>222</v>
      </c>
      <c r="D1242" s="1784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.75">
      <c r="B1243" s="346"/>
      <c r="C1243" s="279">
        <v>2910</v>
      </c>
      <c r="D1243" s="347" t="s">
        <v>1943</v>
      </c>
      <c r="E1243" s="281">
        <f aca="true" t="shared" si="294" ref="E1243:E1250">F1243+G1243+H1243</f>
        <v>0</v>
      </c>
      <c r="F1243" s="152"/>
      <c r="G1243" s="153"/>
      <c r="H1243" s="1418"/>
      <c r="I1243" s="152"/>
      <c r="J1243" s="153"/>
      <c r="K1243" s="1418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.75">
      <c r="B1244" s="346"/>
      <c r="C1244" s="279">
        <v>2920</v>
      </c>
      <c r="D1244" s="347" t="s">
        <v>223</v>
      </c>
      <c r="E1244" s="281">
        <f t="shared" si="294"/>
        <v>0</v>
      </c>
      <c r="F1244" s="152"/>
      <c r="G1244" s="153"/>
      <c r="H1244" s="1418"/>
      <c r="I1244" s="152"/>
      <c r="J1244" s="153"/>
      <c r="K1244" s="1418"/>
      <c r="L1244" s="281">
        <f t="shared" si="295"/>
        <v>0</v>
      </c>
      <c r="M1244" s="12">
        <f t="shared" si="287"/>
      </c>
      <c r="N1244" s="13"/>
    </row>
    <row r="1245" spans="2:14" ht="31.5">
      <c r="B1245" s="346"/>
      <c r="C1245" s="324">
        <v>2969</v>
      </c>
      <c r="D1245" s="348" t="s">
        <v>224</v>
      </c>
      <c r="E1245" s="326">
        <f t="shared" si="294"/>
        <v>0</v>
      </c>
      <c r="F1245" s="449"/>
      <c r="G1245" s="450"/>
      <c r="H1245" s="1425"/>
      <c r="I1245" s="449"/>
      <c r="J1245" s="450"/>
      <c r="K1245" s="1425"/>
      <c r="L1245" s="326">
        <f t="shared" si="295"/>
        <v>0</v>
      </c>
      <c r="M1245" s="12">
        <f t="shared" si="287"/>
      </c>
      <c r="N1245" s="13"/>
    </row>
    <row r="1246" spans="2:14" ht="31.5">
      <c r="B1246" s="346"/>
      <c r="C1246" s="349">
        <v>2970</v>
      </c>
      <c r="D1246" s="350" t="s">
        <v>225</v>
      </c>
      <c r="E1246" s="351">
        <f t="shared" si="294"/>
        <v>0</v>
      </c>
      <c r="F1246" s="636"/>
      <c r="G1246" s="637"/>
      <c r="H1246" s="1426"/>
      <c r="I1246" s="636"/>
      <c r="J1246" s="637"/>
      <c r="K1246" s="1426"/>
      <c r="L1246" s="351">
        <f t="shared" si="295"/>
        <v>0</v>
      </c>
      <c r="M1246" s="12">
        <f t="shared" si="287"/>
      </c>
      <c r="N1246" s="13"/>
    </row>
    <row r="1247" spans="2:14" ht="15.75">
      <c r="B1247" s="346"/>
      <c r="C1247" s="333">
        <v>2989</v>
      </c>
      <c r="D1247" s="355" t="s">
        <v>226</v>
      </c>
      <c r="E1247" s="335">
        <f t="shared" si="294"/>
        <v>0</v>
      </c>
      <c r="F1247" s="600"/>
      <c r="G1247" s="601"/>
      <c r="H1247" s="1427"/>
      <c r="I1247" s="600"/>
      <c r="J1247" s="601"/>
      <c r="K1247" s="1427"/>
      <c r="L1247" s="335">
        <f t="shared" si="295"/>
        <v>0</v>
      </c>
      <c r="M1247" s="12">
        <f t="shared" si="287"/>
      </c>
      <c r="N1247" s="13"/>
    </row>
    <row r="1248" spans="2:14" ht="15.75">
      <c r="B1248" s="292"/>
      <c r="C1248" s="318">
        <v>2990</v>
      </c>
      <c r="D1248" s="356" t="s">
        <v>1962</v>
      </c>
      <c r="E1248" s="320">
        <f t="shared" si="294"/>
        <v>0</v>
      </c>
      <c r="F1248" s="454"/>
      <c r="G1248" s="455"/>
      <c r="H1248" s="1428"/>
      <c r="I1248" s="454"/>
      <c r="J1248" s="455"/>
      <c r="K1248" s="1428"/>
      <c r="L1248" s="320">
        <f t="shared" si="295"/>
        <v>0</v>
      </c>
      <c r="M1248" s="12">
        <f t="shared" si="287"/>
      </c>
      <c r="N1248" s="13"/>
    </row>
    <row r="1249" spans="2:14" ht="15.75">
      <c r="B1249" s="292"/>
      <c r="C1249" s="318">
        <v>2991</v>
      </c>
      <c r="D1249" s="356" t="s">
        <v>227</v>
      </c>
      <c r="E1249" s="320">
        <f t="shared" si="294"/>
        <v>0</v>
      </c>
      <c r="F1249" s="454"/>
      <c r="G1249" s="455"/>
      <c r="H1249" s="1428"/>
      <c r="I1249" s="454"/>
      <c r="J1249" s="455"/>
      <c r="K1249" s="1428"/>
      <c r="L1249" s="320">
        <f t="shared" si="295"/>
        <v>0</v>
      </c>
      <c r="M1249" s="12">
        <f t="shared" si="287"/>
      </c>
      <c r="N1249" s="13"/>
    </row>
    <row r="1250" spans="2:14" ht="15.75">
      <c r="B1250" s="292"/>
      <c r="C1250" s="285">
        <v>2992</v>
      </c>
      <c r="D1250" s="357" t="s">
        <v>228</v>
      </c>
      <c r="E1250" s="287">
        <f t="shared" si="294"/>
        <v>0</v>
      </c>
      <c r="F1250" s="173"/>
      <c r="G1250" s="174"/>
      <c r="H1250" s="1421"/>
      <c r="I1250" s="173"/>
      <c r="J1250" s="174"/>
      <c r="K1250" s="1421"/>
      <c r="L1250" s="287">
        <f t="shared" si="295"/>
        <v>0</v>
      </c>
      <c r="M1250" s="12">
        <f t="shared" si="287"/>
      </c>
      <c r="N1250" s="13"/>
    </row>
    <row r="1251" spans="2:14" ht="15.75">
      <c r="B1251" s="272">
        <v>3300</v>
      </c>
      <c r="C1251" s="358" t="s">
        <v>1993</v>
      </c>
      <c r="D1251" s="1479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.75">
      <c r="B1252" s="291"/>
      <c r="C1252" s="279">
        <v>3301</v>
      </c>
      <c r="D1252" s="359" t="s">
        <v>229</v>
      </c>
      <c r="E1252" s="281">
        <f aca="true" t="shared" si="297" ref="E1252:E1259">F1252+G1252+H1252</f>
        <v>0</v>
      </c>
      <c r="F1252" s="486">
        <v>0</v>
      </c>
      <c r="G1252" s="487">
        <v>0</v>
      </c>
      <c r="H1252" s="154">
        <v>0</v>
      </c>
      <c r="I1252" s="486">
        <v>0</v>
      </c>
      <c r="J1252" s="487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.75">
      <c r="B1253" s="291"/>
      <c r="C1253" s="293">
        <v>3302</v>
      </c>
      <c r="D1253" s="360" t="s">
        <v>707</v>
      </c>
      <c r="E1253" s="295">
        <f t="shared" si="297"/>
        <v>0</v>
      </c>
      <c r="F1253" s="488">
        <v>0</v>
      </c>
      <c r="G1253" s="489">
        <v>0</v>
      </c>
      <c r="H1253" s="160">
        <v>0</v>
      </c>
      <c r="I1253" s="488">
        <v>0</v>
      </c>
      <c r="J1253" s="489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.75">
      <c r="B1254" s="291"/>
      <c r="C1254" s="293">
        <v>3304</v>
      </c>
      <c r="D1254" s="360" t="s">
        <v>230</v>
      </c>
      <c r="E1254" s="295">
        <f t="shared" si="297"/>
        <v>0</v>
      </c>
      <c r="F1254" s="488">
        <v>0</v>
      </c>
      <c r="G1254" s="489">
        <v>0</v>
      </c>
      <c r="H1254" s="160">
        <v>0</v>
      </c>
      <c r="I1254" s="488">
        <v>0</v>
      </c>
      <c r="J1254" s="489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31.5">
      <c r="B1255" s="291"/>
      <c r="C1255" s="285">
        <v>3306</v>
      </c>
      <c r="D1255" s="361" t="s">
        <v>1648</v>
      </c>
      <c r="E1255" s="295">
        <f t="shared" si="297"/>
        <v>0</v>
      </c>
      <c r="F1255" s="488">
        <v>0</v>
      </c>
      <c r="G1255" s="489">
        <v>0</v>
      </c>
      <c r="H1255" s="160">
        <v>0</v>
      </c>
      <c r="I1255" s="488">
        <v>0</v>
      </c>
      <c r="J1255" s="489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15.75">
      <c r="B1256" s="291"/>
      <c r="C1256" s="285">
        <v>3307</v>
      </c>
      <c r="D1256" s="361" t="s">
        <v>2048</v>
      </c>
      <c r="E1256" s="287">
        <f t="shared" si="297"/>
        <v>0</v>
      </c>
      <c r="F1256" s="490">
        <v>0</v>
      </c>
      <c r="G1256" s="491">
        <v>0</v>
      </c>
      <c r="H1256" s="175">
        <v>0</v>
      </c>
      <c r="I1256" s="490">
        <v>0</v>
      </c>
      <c r="J1256" s="491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.75">
      <c r="B1257" s="272">
        <v>3900</v>
      </c>
      <c r="C1257" s="1783" t="s">
        <v>231</v>
      </c>
      <c r="D1257" s="1784"/>
      <c r="E1257" s="310">
        <f t="shared" si="297"/>
        <v>0</v>
      </c>
      <c r="F1257" s="1469">
        <v>0</v>
      </c>
      <c r="G1257" s="1470">
        <v>0</v>
      </c>
      <c r="H1257" s="1471">
        <v>0</v>
      </c>
      <c r="I1257" s="1469">
        <v>0</v>
      </c>
      <c r="J1257" s="1470">
        <v>0</v>
      </c>
      <c r="K1257" s="1471">
        <v>0</v>
      </c>
      <c r="L1257" s="310">
        <f t="shared" si="298"/>
        <v>0</v>
      </c>
      <c r="M1257" s="12">
        <f t="shared" si="299"/>
      </c>
      <c r="N1257" s="13"/>
    </row>
    <row r="1258" spans="2:14" ht="15.75">
      <c r="B1258" s="272">
        <v>4000</v>
      </c>
      <c r="C1258" s="1783" t="s">
        <v>232</v>
      </c>
      <c r="D1258" s="1784"/>
      <c r="E1258" s="310">
        <f t="shared" si="297"/>
        <v>0</v>
      </c>
      <c r="F1258" s="1422"/>
      <c r="G1258" s="1423"/>
      <c r="H1258" s="1424"/>
      <c r="I1258" s="1422"/>
      <c r="J1258" s="1423"/>
      <c r="K1258" s="1424"/>
      <c r="L1258" s="310">
        <f t="shared" si="298"/>
        <v>0</v>
      </c>
      <c r="M1258" s="12">
        <f t="shared" si="299"/>
      </c>
      <c r="N1258" s="13"/>
    </row>
    <row r="1259" spans="2:14" ht="15.75">
      <c r="B1259" s="272">
        <v>4100</v>
      </c>
      <c r="C1259" s="1783" t="s">
        <v>233</v>
      </c>
      <c r="D1259" s="1784"/>
      <c r="E1259" s="310">
        <f t="shared" si="297"/>
        <v>0</v>
      </c>
      <c r="F1259" s="1470">
        <v>0</v>
      </c>
      <c r="G1259" s="1470">
        <v>0</v>
      </c>
      <c r="H1259" s="1471">
        <v>0</v>
      </c>
      <c r="I1259" s="1658">
        <v>0</v>
      </c>
      <c r="J1259" s="1470">
        <v>0</v>
      </c>
      <c r="K1259" s="1470">
        <v>0</v>
      </c>
      <c r="L1259" s="310">
        <f t="shared" si="298"/>
        <v>0</v>
      </c>
      <c r="M1259" s="12">
        <f t="shared" si="299"/>
      </c>
      <c r="N1259" s="13"/>
    </row>
    <row r="1260" spans="2:14" ht="15.75">
      <c r="B1260" s="272">
        <v>4200</v>
      </c>
      <c r="C1260" s="1783" t="s">
        <v>234</v>
      </c>
      <c r="D1260" s="1784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.75">
      <c r="B1261" s="362"/>
      <c r="C1261" s="279">
        <v>4201</v>
      </c>
      <c r="D1261" s="280" t="s">
        <v>235</v>
      </c>
      <c r="E1261" s="281">
        <f aca="true" t="shared" si="301" ref="E1261:E1266">F1261+G1261+H1261</f>
        <v>0</v>
      </c>
      <c r="F1261" s="152"/>
      <c r="G1261" s="153"/>
      <c r="H1261" s="1418"/>
      <c r="I1261" s="152"/>
      <c r="J1261" s="153"/>
      <c r="K1261" s="1418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.75">
      <c r="B1262" s="362"/>
      <c r="C1262" s="293">
        <v>4202</v>
      </c>
      <c r="D1262" s="363" t="s">
        <v>236</v>
      </c>
      <c r="E1262" s="295">
        <f t="shared" si="301"/>
        <v>0</v>
      </c>
      <c r="F1262" s="158"/>
      <c r="G1262" s="159"/>
      <c r="H1262" s="1420"/>
      <c r="I1262" s="158"/>
      <c r="J1262" s="159"/>
      <c r="K1262" s="1420"/>
      <c r="L1262" s="295">
        <f t="shared" si="302"/>
        <v>0</v>
      </c>
      <c r="M1262" s="12">
        <f t="shared" si="299"/>
      </c>
      <c r="N1262" s="13"/>
    </row>
    <row r="1263" spans="2:14" ht="15.75">
      <c r="B1263" s="362"/>
      <c r="C1263" s="293">
        <v>4214</v>
      </c>
      <c r="D1263" s="363" t="s">
        <v>237</v>
      </c>
      <c r="E1263" s="295">
        <f t="shared" si="301"/>
        <v>0</v>
      </c>
      <c r="F1263" s="158"/>
      <c r="G1263" s="159"/>
      <c r="H1263" s="1420"/>
      <c r="I1263" s="158"/>
      <c r="J1263" s="159"/>
      <c r="K1263" s="1420"/>
      <c r="L1263" s="295">
        <f t="shared" si="302"/>
        <v>0</v>
      </c>
      <c r="M1263" s="12">
        <f t="shared" si="299"/>
      </c>
      <c r="N1263" s="13"/>
    </row>
    <row r="1264" spans="2:14" ht="15.75">
      <c r="B1264" s="362"/>
      <c r="C1264" s="293">
        <v>4217</v>
      </c>
      <c r="D1264" s="363" t="s">
        <v>238</v>
      </c>
      <c r="E1264" s="295">
        <f t="shared" si="301"/>
        <v>0</v>
      </c>
      <c r="F1264" s="158"/>
      <c r="G1264" s="159"/>
      <c r="H1264" s="1420"/>
      <c r="I1264" s="158"/>
      <c r="J1264" s="159"/>
      <c r="K1264" s="1420"/>
      <c r="L1264" s="295">
        <f t="shared" si="302"/>
        <v>0</v>
      </c>
      <c r="M1264" s="12">
        <f t="shared" si="299"/>
      </c>
      <c r="N1264" s="13"/>
    </row>
    <row r="1265" spans="2:14" ht="15.75">
      <c r="B1265" s="362"/>
      <c r="C1265" s="293">
        <v>4218</v>
      </c>
      <c r="D1265" s="294" t="s">
        <v>239</v>
      </c>
      <c r="E1265" s="295">
        <f t="shared" si="301"/>
        <v>0</v>
      </c>
      <c r="F1265" s="158"/>
      <c r="G1265" s="159"/>
      <c r="H1265" s="1420"/>
      <c r="I1265" s="158"/>
      <c r="J1265" s="159"/>
      <c r="K1265" s="1420"/>
      <c r="L1265" s="295">
        <f t="shared" si="302"/>
        <v>0</v>
      </c>
      <c r="M1265" s="12">
        <f t="shared" si="299"/>
      </c>
      <c r="N1265" s="13"/>
    </row>
    <row r="1266" spans="2:14" ht="15.75">
      <c r="B1266" s="362"/>
      <c r="C1266" s="285">
        <v>4219</v>
      </c>
      <c r="D1266" s="343" t="s">
        <v>240</v>
      </c>
      <c r="E1266" s="287">
        <f t="shared" si="301"/>
        <v>0</v>
      </c>
      <c r="F1266" s="173"/>
      <c r="G1266" s="174"/>
      <c r="H1266" s="1421"/>
      <c r="I1266" s="173"/>
      <c r="J1266" s="174"/>
      <c r="K1266" s="1421"/>
      <c r="L1266" s="287">
        <f t="shared" si="302"/>
        <v>0</v>
      </c>
      <c r="M1266" s="12">
        <f t="shared" si="299"/>
      </c>
      <c r="N1266" s="13"/>
    </row>
    <row r="1267" spans="2:14" ht="15.75">
      <c r="B1267" s="272">
        <v>4300</v>
      </c>
      <c r="C1267" s="1783" t="s">
        <v>1652</v>
      </c>
      <c r="D1267" s="1784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.75">
      <c r="B1268" s="362"/>
      <c r="C1268" s="279">
        <v>4301</v>
      </c>
      <c r="D1268" s="311" t="s">
        <v>241</v>
      </c>
      <c r="E1268" s="281">
        <f aca="true" t="shared" si="304" ref="E1268:E1273">F1268+G1268+H1268</f>
        <v>0</v>
      </c>
      <c r="F1268" s="152"/>
      <c r="G1268" s="153"/>
      <c r="H1268" s="1418"/>
      <c r="I1268" s="152"/>
      <c r="J1268" s="153"/>
      <c r="K1268" s="1418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.75">
      <c r="B1269" s="362"/>
      <c r="C1269" s="293">
        <v>4302</v>
      </c>
      <c r="D1269" s="363" t="s">
        <v>242</v>
      </c>
      <c r="E1269" s="295">
        <f t="shared" si="304"/>
        <v>0</v>
      </c>
      <c r="F1269" s="158"/>
      <c r="G1269" s="159"/>
      <c r="H1269" s="1420"/>
      <c r="I1269" s="158"/>
      <c r="J1269" s="159"/>
      <c r="K1269" s="1420"/>
      <c r="L1269" s="295">
        <f t="shared" si="305"/>
        <v>0</v>
      </c>
      <c r="M1269" s="12">
        <f t="shared" si="299"/>
      </c>
      <c r="N1269" s="13"/>
    </row>
    <row r="1270" spans="2:14" ht="15.75">
      <c r="B1270" s="362"/>
      <c r="C1270" s="285">
        <v>4309</v>
      </c>
      <c r="D1270" s="301" t="s">
        <v>243</v>
      </c>
      <c r="E1270" s="287">
        <f t="shared" si="304"/>
        <v>0</v>
      </c>
      <c r="F1270" s="173"/>
      <c r="G1270" s="174"/>
      <c r="H1270" s="1421"/>
      <c r="I1270" s="173"/>
      <c r="J1270" s="174"/>
      <c r="K1270" s="1421"/>
      <c r="L1270" s="287">
        <f t="shared" si="305"/>
        <v>0</v>
      </c>
      <c r="M1270" s="12">
        <f t="shared" si="299"/>
      </c>
      <c r="N1270" s="13"/>
    </row>
    <row r="1271" spans="2:14" ht="15.75">
      <c r="B1271" s="272">
        <v>4400</v>
      </c>
      <c r="C1271" s="1783" t="s">
        <v>1649</v>
      </c>
      <c r="D1271" s="1784"/>
      <c r="E1271" s="310">
        <f t="shared" si="304"/>
        <v>0</v>
      </c>
      <c r="F1271" s="1422"/>
      <c r="G1271" s="1423"/>
      <c r="H1271" s="1424"/>
      <c r="I1271" s="1422"/>
      <c r="J1271" s="1423"/>
      <c r="K1271" s="1424"/>
      <c r="L1271" s="310">
        <f t="shared" si="305"/>
        <v>0</v>
      </c>
      <c r="M1271" s="12">
        <f t="shared" si="299"/>
      </c>
      <c r="N1271" s="13"/>
    </row>
    <row r="1272" spans="2:14" ht="15.75">
      <c r="B1272" s="272">
        <v>4500</v>
      </c>
      <c r="C1272" s="1783" t="s">
        <v>1650</v>
      </c>
      <c r="D1272" s="1784"/>
      <c r="E1272" s="310">
        <f t="shared" si="304"/>
        <v>0</v>
      </c>
      <c r="F1272" s="1422"/>
      <c r="G1272" s="1423"/>
      <c r="H1272" s="1424"/>
      <c r="I1272" s="1422"/>
      <c r="J1272" s="1423"/>
      <c r="K1272" s="1424"/>
      <c r="L1272" s="310">
        <f t="shared" si="305"/>
        <v>0</v>
      </c>
      <c r="M1272" s="12">
        <f t="shared" si="299"/>
      </c>
      <c r="N1272" s="13"/>
    </row>
    <row r="1273" spans="2:14" ht="15.75">
      <c r="B1273" s="272">
        <v>4600</v>
      </c>
      <c r="C1273" s="1789" t="s">
        <v>244</v>
      </c>
      <c r="D1273" s="1790"/>
      <c r="E1273" s="310">
        <f t="shared" si="304"/>
        <v>0</v>
      </c>
      <c r="F1273" s="1422"/>
      <c r="G1273" s="1423"/>
      <c r="H1273" s="1424"/>
      <c r="I1273" s="1422"/>
      <c r="J1273" s="1423"/>
      <c r="K1273" s="1424"/>
      <c r="L1273" s="310">
        <f t="shared" si="305"/>
        <v>0</v>
      </c>
      <c r="M1273" s="12">
        <f t="shared" si="299"/>
      </c>
      <c r="N1273" s="13"/>
    </row>
    <row r="1274" spans="2:14" ht="15.75">
      <c r="B1274" s="272">
        <v>4900</v>
      </c>
      <c r="C1274" s="1783" t="s">
        <v>270</v>
      </c>
      <c r="D1274" s="1784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.75">
      <c r="B1275" s="362"/>
      <c r="C1275" s="279">
        <v>4901</v>
      </c>
      <c r="D1275" s="364" t="s">
        <v>271</v>
      </c>
      <c r="E1275" s="281">
        <f>F1275+G1275+H1275</f>
        <v>0</v>
      </c>
      <c r="F1275" s="152"/>
      <c r="G1275" s="153"/>
      <c r="H1275" s="1418"/>
      <c r="I1275" s="152"/>
      <c r="J1275" s="153"/>
      <c r="K1275" s="1418"/>
      <c r="L1275" s="281">
        <f>I1275+J1275+K1275</f>
        <v>0</v>
      </c>
      <c r="M1275" s="12">
        <f t="shared" si="299"/>
      </c>
      <c r="N1275" s="13"/>
    </row>
    <row r="1276" spans="2:14" ht="15.75">
      <c r="B1276" s="362"/>
      <c r="C1276" s="285">
        <v>4902</v>
      </c>
      <c r="D1276" s="301" t="s">
        <v>272</v>
      </c>
      <c r="E1276" s="287">
        <f>F1276+G1276+H1276</f>
        <v>0</v>
      </c>
      <c r="F1276" s="173"/>
      <c r="G1276" s="174"/>
      <c r="H1276" s="1421"/>
      <c r="I1276" s="173"/>
      <c r="J1276" s="174"/>
      <c r="K1276" s="1421"/>
      <c r="L1276" s="287">
        <f>I1276+J1276+K1276</f>
        <v>0</v>
      </c>
      <c r="M1276" s="12">
        <f t="shared" si="299"/>
      </c>
      <c r="N1276" s="13"/>
    </row>
    <row r="1277" spans="2:14" ht="15.75">
      <c r="B1277" s="365">
        <v>5100</v>
      </c>
      <c r="C1277" s="1787" t="s">
        <v>245</v>
      </c>
      <c r="D1277" s="1788"/>
      <c r="E1277" s="310">
        <f>F1277+G1277+H1277</f>
        <v>0</v>
      </c>
      <c r="F1277" s="1422"/>
      <c r="G1277" s="1423"/>
      <c r="H1277" s="1424"/>
      <c r="I1277" s="1422"/>
      <c r="J1277" s="1423"/>
      <c r="K1277" s="1424"/>
      <c r="L1277" s="310">
        <f>I1277+J1277+K1277</f>
        <v>0</v>
      </c>
      <c r="M1277" s="12">
        <f t="shared" si="299"/>
      </c>
      <c r="N1277" s="13"/>
    </row>
    <row r="1278" spans="2:14" ht="15.75">
      <c r="B1278" s="365">
        <v>5200</v>
      </c>
      <c r="C1278" s="1787" t="s">
        <v>246</v>
      </c>
      <c r="D1278" s="1788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.75">
      <c r="B1279" s="366"/>
      <c r="C1279" s="367">
        <v>5201</v>
      </c>
      <c r="D1279" s="368" t="s">
        <v>247</v>
      </c>
      <c r="E1279" s="281">
        <f aca="true" t="shared" si="308" ref="E1279:E1285">F1279+G1279+H1279</f>
        <v>0</v>
      </c>
      <c r="F1279" s="152"/>
      <c r="G1279" s="153"/>
      <c r="H1279" s="1418"/>
      <c r="I1279" s="152"/>
      <c r="J1279" s="153"/>
      <c r="K1279" s="1418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.75">
      <c r="B1280" s="366"/>
      <c r="C1280" s="369">
        <v>5202</v>
      </c>
      <c r="D1280" s="370" t="s">
        <v>248</v>
      </c>
      <c r="E1280" s="295">
        <f t="shared" si="308"/>
        <v>0</v>
      </c>
      <c r="F1280" s="158"/>
      <c r="G1280" s="159"/>
      <c r="H1280" s="1420"/>
      <c r="I1280" s="158"/>
      <c r="J1280" s="159"/>
      <c r="K1280" s="1420"/>
      <c r="L1280" s="295">
        <f t="shared" si="309"/>
        <v>0</v>
      </c>
      <c r="M1280" s="12">
        <f t="shared" si="299"/>
      </c>
      <c r="N1280" s="13"/>
    </row>
    <row r="1281" spans="2:14" ht="15.75">
      <c r="B1281" s="366"/>
      <c r="C1281" s="369">
        <v>5203</v>
      </c>
      <c r="D1281" s="370" t="s">
        <v>614</v>
      </c>
      <c r="E1281" s="295">
        <f t="shared" si="308"/>
        <v>0</v>
      </c>
      <c r="F1281" s="158"/>
      <c r="G1281" s="159"/>
      <c r="H1281" s="1420"/>
      <c r="I1281" s="158"/>
      <c r="J1281" s="159"/>
      <c r="K1281" s="1420"/>
      <c r="L1281" s="295">
        <f t="shared" si="309"/>
        <v>0</v>
      </c>
      <c r="M1281" s="12">
        <f t="shared" si="299"/>
      </c>
      <c r="N1281" s="13"/>
    </row>
    <row r="1282" spans="2:14" ht="15.75">
      <c r="B1282" s="366"/>
      <c r="C1282" s="369">
        <v>5204</v>
      </c>
      <c r="D1282" s="370" t="s">
        <v>615</v>
      </c>
      <c r="E1282" s="295">
        <f t="shared" si="308"/>
        <v>0</v>
      </c>
      <c r="F1282" s="158"/>
      <c r="G1282" s="159"/>
      <c r="H1282" s="1420"/>
      <c r="I1282" s="158"/>
      <c r="J1282" s="159"/>
      <c r="K1282" s="1420"/>
      <c r="L1282" s="295">
        <f t="shared" si="309"/>
        <v>0</v>
      </c>
      <c r="M1282" s="12">
        <f t="shared" si="299"/>
      </c>
      <c r="N1282" s="13"/>
    </row>
    <row r="1283" spans="2:14" ht="15.75">
      <c r="B1283" s="366"/>
      <c r="C1283" s="369">
        <v>5205</v>
      </c>
      <c r="D1283" s="370" t="s">
        <v>616</v>
      </c>
      <c r="E1283" s="295">
        <f t="shared" si="308"/>
        <v>0</v>
      </c>
      <c r="F1283" s="158"/>
      <c r="G1283" s="159"/>
      <c r="H1283" s="1420"/>
      <c r="I1283" s="158"/>
      <c r="J1283" s="159"/>
      <c r="K1283" s="1420"/>
      <c r="L1283" s="295">
        <f t="shared" si="309"/>
        <v>0</v>
      </c>
      <c r="M1283" s="12">
        <f t="shared" si="299"/>
      </c>
      <c r="N1283" s="13"/>
    </row>
    <row r="1284" spans="2:14" ht="15.75">
      <c r="B1284" s="366"/>
      <c r="C1284" s="369">
        <v>5206</v>
      </c>
      <c r="D1284" s="370" t="s">
        <v>617</v>
      </c>
      <c r="E1284" s="295">
        <f t="shared" si="308"/>
        <v>0</v>
      </c>
      <c r="F1284" s="158"/>
      <c r="G1284" s="159"/>
      <c r="H1284" s="1420"/>
      <c r="I1284" s="158"/>
      <c r="J1284" s="159"/>
      <c r="K1284" s="1420"/>
      <c r="L1284" s="295">
        <f t="shared" si="309"/>
        <v>0</v>
      </c>
      <c r="M1284" s="12">
        <f t="shared" si="299"/>
      </c>
      <c r="N1284" s="13"/>
    </row>
    <row r="1285" spans="2:14" ht="15.75">
      <c r="B1285" s="366"/>
      <c r="C1285" s="371">
        <v>5219</v>
      </c>
      <c r="D1285" s="372" t="s">
        <v>618</v>
      </c>
      <c r="E1285" s="287">
        <f t="shared" si="308"/>
        <v>0</v>
      </c>
      <c r="F1285" s="173"/>
      <c r="G1285" s="174"/>
      <c r="H1285" s="1421"/>
      <c r="I1285" s="173"/>
      <c r="J1285" s="174"/>
      <c r="K1285" s="1421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.75">
      <c r="B1286" s="365">
        <v>5300</v>
      </c>
      <c r="C1286" s="1787" t="s">
        <v>619</v>
      </c>
      <c r="D1286" s="1788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.75">
      <c r="B1287" s="366"/>
      <c r="C1287" s="367">
        <v>5301</v>
      </c>
      <c r="D1287" s="368" t="s">
        <v>304</v>
      </c>
      <c r="E1287" s="281">
        <f>F1287+G1287+H1287</f>
        <v>0</v>
      </c>
      <c r="F1287" s="152"/>
      <c r="G1287" s="153"/>
      <c r="H1287" s="1418"/>
      <c r="I1287" s="152"/>
      <c r="J1287" s="153"/>
      <c r="K1287" s="1418"/>
      <c r="L1287" s="281">
        <f>I1287+J1287+K1287</f>
        <v>0</v>
      </c>
      <c r="M1287" s="12">
        <f t="shared" si="310"/>
      </c>
      <c r="N1287" s="13"/>
    </row>
    <row r="1288" spans="2:14" ht="15.75">
      <c r="B1288" s="366"/>
      <c r="C1288" s="371">
        <v>5309</v>
      </c>
      <c r="D1288" s="372" t="s">
        <v>620</v>
      </c>
      <c r="E1288" s="287">
        <f>F1288+G1288+H1288</f>
        <v>0</v>
      </c>
      <c r="F1288" s="173"/>
      <c r="G1288" s="174"/>
      <c r="H1288" s="1421"/>
      <c r="I1288" s="173"/>
      <c r="J1288" s="174"/>
      <c r="K1288" s="1421"/>
      <c r="L1288" s="287">
        <f>I1288+J1288+K1288</f>
        <v>0</v>
      </c>
      <c r="M1288" s="12">
        <f t="shared" si="310"/>
      </c>
      <c r="N1288" s="13"/>
    </row>
    <row r="1289" spans="2:14" ht="15.75">
      <c r="B1289" s="365">
        <v>5400</v>
      </c>
      <c r="C1289" s="1787" t="s">
        <v>677</v>
      </c>
      <c r="D1289" s="1788"/>
      <c r="E1289" s="310">
        <f>F1289+G1289+H1289</f>
        <v>0</v>
      </c>
      <c r="F1289" s="1422"/>
      <c r="G1289" s="1423"/>
      <c r="H1289" s="1424"/>
      <c r="I1289" s="1422"/>
      <c r="J1289" s="1423"/>
      <c r="K1289" s="1424"/>
      <c r="L1289" s="310">
        <f>I1289+J1289+K1289</f>
        <v>0</v>
      </c>
      <c r="M1289" s="12">
        <f t="shared" si="310"/>
      </c>
      <c r="N1289" s="13"/>
    </row>
    <row r="1290" spans="2:14" ht="15.75">
      <c r="B1290" s="272">
        <v>5500</v>
      </c>
      <c r="C1290" s="1783" t="s">
        <v>678</v>
      </c>
      <c r="D1290" s="1784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.75">
      <c r="B1291" s="362"/>
      <c r="C1291" s="279">
        <v>5501</v>
      </c>
      <c r="D1291" s="311" t="s">
        <v>679</v>
      </c>
      <c r="E1291" s="281">
        <f>F1291+G1291+H1291</f>
        <v>0</v>
      </c>
      <c r="F1291" s="152"/>
      <c r="G1291" s="153"/>
      <c r="H1291" s="1418"/>
      <c r="I1291" s="152"/>
      <c r="J1291" s="153"/>
      <c r="K1291" s="1418"/>
      <c r="L1291" s="281">
        <f>I1291+J1291+K1291</f>
        <v>0</v>
      </c>
      <c r="M1291" s="12">
        <f t="shared" si="310"/>
      </c>
      <c r="N1291" s="13"/>
    </row>
    <row r="1292" spans="2:14" ht="15.75">
      <c r="B1292" s="362"/>
      <c r="C1292" s="293">
        <v>5502</v>
      </c>
      <c r="D1292" s="294" t="s">
        <v>680</v>
      </c>
      <c r="E1292" s="295">
        <f>F1292+G1292+H1292</f>
        <v>0</v>
      </c>
      <c r="F1292" s="158"/>
      <c r="G1292" s="159"/>
      <c r="H1292" s="1420"/>
      <c r="I1292" s="158"/>
      <c r="J1292" s="159"/>
      <c r="K1292" s="1420"/>
      <c r="L1292" s="295">
        <f>I1292+J1292+K1292</f>
        <v>0</v>
      </c>
      <c r="M1292" s="12">
        <f t="shared" si="310"/>
      </c>
      <c r="N1292" s="13"/>
    </row>
    <row r="1293" spans="2:14" ht="15.75">
      <c r="B1293" s="362"/>
      <c r="C1293" s="293">
        <v>5503</v>
      </c>
      <c r="D1293" s="363" t="s">
        <v>681</v>
      </c>
      <c r="E1293" s="295">
        <f>F1293+G1293+H1293</f>
        <v>0</v>
      </c>
      <c r="F1293" s="158"/>
      <c r="G1293" s="159"/>
      <c r="H1293" s="1420"/>
      <c r="I1293" s="158"/>
      <c r="J1293" s="159"/>
      <c r="K1293" s="1420"/>
      <c r="L1293" s="295">
        <f>I1293+J1293+K1293</f>
        <v>0</v>
      </c>
      <c r="M1293" s="12">
        <f t="shared" si="310"/>
      </c>
      <c r="N1293" s="13"/>
    </row>
    <row r="1294" spans="2:14" ht="15.75">
      <c r="B1294" s="362"/>
      <c r="C1294" s="285">
        <v>5504</v>
      </c>
      <c r="D1294" s="339" t="s">
        <v>682</v>
      </c>
      <c r="E1294" s="287">
        <f>F1294+G1294+H1294</f>
        <v>0</v>
      </c>
      <c r="F1294" s="173"/>
      <c r="G1294" s="174"/>
      <c r="H1294" s="1421"/>
      <c r="I1294" s="173"/>
      <c r="J1294" s="174"/>
      <c r="K1294" s="1421"/>
      <c r="L1294" s="287">
        <f>I1294+J1294+K1294</f>
        <v>0</v>
      </c>
      <c r="M1294" s="12">
        <f t="shared" si="310"/>
      </c>
      <c r="N1294" s="13"/>
    </row>
    <row r="1295" spans="2:14" ht="15.75">
      <c r="B1295" s="365">
        <v>5700</v>
      </c>
      <c r="C1295" s="1791" t="s">
        <v>904</v>
      </c>
      <c r="D1295" s="1792"/>
      <c r="E1295" s="310">
        <f>SUM(E1296:E1298)</f>
        <v>0</v>
      </c>
      <c r="F1295" s="1469">
        <v>0</v>
      </c>
      <c r="G1295" s="1469">
        <v>0</v>
      </c>
      <c r="H1295" s="1469">
        <v>0</v>
      </c>
      <c r="I1295" s="1469">
        <v>0</v>
      </c>
      <c r="J1295" s="1469">
        <v>0</v>
      </c>
      <c r="K1295" s="1469">
        <v>0</v>
      </c>
      <c r="L1295" s="310">
        <f>SUM(L1296:L1298)</f>
        <v>0</v>
      </c>
      <c r="M1295" s="12">
        <f t="shared" si="310"/>
      </c>
      <c r="N1295" s="13"/>
    </row>
    <row r="1296" spans="2:14" ht="15.75">
      <c r="B1296" s="366"/>
      <c r="C1296" s="367">
        <v>5701</v>
      </c>
      <c r="D1296" s="368" t="s">
        <v>683</v>
      </c>
      <c r="E1296" s="281">
        <f>F1296+G1296+H1296</f>
        <v>0</v>
      </c>
      <c r="F1296" s="1470">
        <v>0</v>
      </c>
      <c r="G1296" s="1470">
        <v>0</v>
      </c>
      <c r="H1296" s="1471">
        <v>0</v>
      </c>
      <c r="I1296" s="1658">
        <v>0</v>
      </c>
      <c r="J1296" s="1470">
        <v>0</v>
      </c>
      <c r="K1296" s="1470">
        <v>0</v>
      </c>
      <c r="L1296" s="281">
        <f>I1296+J1296+K1296</f>
        <v>0</v>
      </c>
      <c r="M1296" s="12">
        <f t="shared" si="310"/>
      </c>
      <c r="N1296" s="13"/>
    </row>
    <row r="1297" spans="2:14" ht="15.75">
      <c r="B1297" s="366"/>
      <c r="C1297" s="373">
        <v>5702</v>
      </c>
      <c r="D1297" s="374" t="s">
        <v>684</v>
      </c>
      <c r="E1297" s="314">
        <f>F1297+G1297+H1297</f>
        <v>0</v>
      </c>
      <c r="F1297" s="1470">
        <v>0</v>
      </c>
      <c r="G1297" s="1470">
        <v>0</v>
      </c>
      <c r="H1297" s="1471">
        <v>0</v>
      </c>
      <c r="I1297" s="1658">
        <v>0</v>
      </c>
      <c r="J1297" s="1470">
        <v>0</v>
      </c>
      <c r="K1297" s="1470">
        <v>0</v>
      </c>
      <c r="L1297" s="314">
        <f>I1297+J1297+K1297</f>
        <v>0</v>
      </c>
      <c r="M1297" s="12">
        <f t="shared" si="310"/>
      </c>
      <c r="N1297" s="13"/>
    </row>
    <row r="1298" spans="2:14" ht="15.75">
      <c r="B1298" s="292"/>
      <c r="C1298" s="375">
        <v>4071</v>
      </c>
      <c r="D1298" s="376" t="s">
        <v>685</v>
      </c>
      <c r="E1298" s="377">
        <f>F1298+G1298+H1298</f>
        <v>0</v>
      </c>
      <c r="F1298" s="1470">
        <v>0</v>
      </c>
      <c r="G1298" s="1470">
        <v>0</v>
      </c>
      <c r="H1298" s="1471">
        <v>0</v>
      </c>
      <c r="I1298" s="1658">
        <v>0</v>
      </c>
      <c r="J1298" s="1470">
        <v>0</v>
      </c>
      <c r="K1298" s="1470">
        <v>0</v>
      </c>
      <c r="L1298" s="377">
        <f>I1298+J1298+K1298</f>
        <v>0</v>
      </c>
      <c r="M1298" s="12">
        <f t="shared" si="310"/>
      </c>
      <c r="N1298" s="13"/>
    </row>
    <row r="1299" spans="2:14" ht="15.75">
      <c r="B1299" s="582"/>
      <c r="C1299" s="1793" t="s">
        <v>686</v>
      </c>
      <c r="D1299" s="1794"/>
      <c r="E1299" s="1438"/>
      <c r="F1299" s="1438"/>
      <c r="G1299" s="1438"/>
      <c r="H1299" s="1438"/>
      <c r="I1299" s="1438"/>
      <c r="J1299" s="1438"/>
      <c r="K1299" s="1438"/>
      <c r="L1299" s="1439"/>
      <c r="M1299" s="12">
        <f t="shared" si="310"/>
      </c>
      <c r="N1299" s="13"/>
    </row>
    <row r="1300" spans="2:14" ht="15.75">
      <c r="B1300" s="381">
        <v>98</v>
      </c>
      <c r="C1300" s="1793" t="s">
        <v>686</v>
      </c>
      <c r="D1300" s="1794"/>
      <c r="E1300" s="382">
        <f>F1300+G1300+H1300</f>
        <v>0</v>
      </c>
      <c r="F1300" s="1429"/>
      <c r="G1300" s="1430"/>
      <c r="H1300" s="1431"/>
      <c r="I1300" s="1459">
        <v>0</v>
      </c>
      <c r="J1300" s="1460">
        <v>0</v>
      </c>
      <c r="K1300" s="1461">
        <v>0</v>
      </c>
      <c r="L1300" s="382">
        <f>I1300+J1300+K1300</f>
        <v>0</v>
      </c>
      <c r="M1300" s="12">
        <f t="shared" si="310"/>
      </c>
      <c r="N1300" s="13"/>
    </row>
    <row r="1301" spans="2:14" ht="15.75">
      <c r="B1301" s="1433"/>
      <c r="C1301" s="1434"/>
      <c r="D1301" s="1435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.75">
      <c r="B1302" s="1436"/>
      <c r="C1302" s="111"/>
      <c r="D1302" s="1437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.75">
      <c r="B1303" s="1436"/>
      <c r="C1303" s="111"/>
      <c r="D1303" s="1437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6.5" thickBot="1">
      <c r="B1304" s="1462"/>
      <c r="C1304" s="393" t="s">
        <v>732</v>
      </c>
      <c r="D1304" s="1432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600</v>
      </c>
      <c r="F1304" s="396">
        <f t="shared" si="313"/>
        <v>600</v>
      </c>
      <c r="G1304" s="397">
        <f t="shared" si="313"/>
        <v>0</v>
      </c>
      <c r="H1304" s="398">
        <f t="shared" si="313"/>
        <v>0</v>
      </c>
      <c r="I1304" s="396">
        <f t="shared" si="313"/>
        <v>4602</v>
      </c>
      <c r="J1304" s="397">
        <f t="shared" si="313"/>
        <v>0</v>
      </c>
      <c r="K1304" s="398">
        <f t="shared" si="313"/>
        <v>0</v>
      </c>
      <c r="L1304" s="395">
        <f t="shared" si="313"/>
        <v>4602</v>
      </c>
      <c r="M1304" s="12">
        <f t="shared" si="310"/>
        <v>1</v>
      </c>
      <c r="N1304" s="73" t="str">
        <f>LEFT(C1186,1)</f>
        <v>4</v>
      </c>
    </row>
    <row r="1305" spans="2:13" ht="16.5" thickTop="1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.75">
      <c r="B1306" s="1367"/>
      <c r="C1306" s="1367"/>
      <c r="D1306" s="1368"/>
      <c r="E1306" s="1367"/>
      <c r="F1306" s="1367"/>
      <c r="G1306" s="1367"/>
      <c r="H1306" s="1367"/>
      <c r="I1306" s="1367"/>
      <c r="J1306" s="1367"/>
      <c r="K1306" s="1367"/>
      <c r="L1306" s="1369"/>
      <c r="M1306" s="7">
        <f>(IF($E1304&lt;&gt;0,$M$2,IF($L1304&lt;&gt;0,$M$2,"")))</f>
        <v>1</v>
      </c>
    </row>
    <row r="1307" spans="2:13" ht="18.75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.75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 objects="1" scenarios="1"/>
  <mergeCells count="282"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C1239:D1239"/>
    <mergeCell ref="C1260:D1260"/>
    <mergeCell ref="C1267:D1267"/>
    <mergeCell ref="C1271:D1271"/>
    <mergeCell ref="C1272:D1272"/>
    <mergeCell ref="C1273:D1273"/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2067</v>
      </c>
      <c r="B306" s="1519"/>
      <c r="C306" s="1519"/>
    </row>
    <row r="307" spans="1:3" ht="14.25">
      <c r="A307" s="1518" t="s">
        <v>2068</v>
      </c>
      <c r="B307" s="1519" t="s">
        <v>2069</v>
      </c>
      <c r="C307" s="1519" t="s">
        <v>2067</v>
      </c>
    </row>
    <row r="308" spans="1:3" ht="14.25">
      <c r="A308" s="1518" t="s">
        <v>2070</v>
      </c>
      <c r="B308" s="1519" t="s">
        <v>2071</v>
      </c>
      <c r="C308" s="1519" t="s">
        <v>2067</v>
      </c>
    </row>
    <row r="309" spans="1:3" ht="14.25">
      <c r="A309" s="1518" t="s">
        <v>2072</v>
      </c>
      <c r="B309" s="1519" t="s">
        <v>2073</v>
      </c>
      <c r="C309" s="1519" t="s">
        <v>2067</v>
      </c>
    </row>
    <row r="310" spans="1:3" ht="14.25">
      <c r="A310" s="1518" t="s">
        <v>2074</v>
      </c>
      <c r="B310" s="1519" t="s">
        <v>2075</v>
      </c>
      <c r="C310" s="1519" t="s">
        <v>2067</v>
      </c>
    </row>
    <row r="311" spans="1:3" ht="32.25" customHeight="1">
      <c r="A311" s="1518" t="s">
        <v>2076</v>
      </c>
      <c r="B311" s="1519" t="s">
        <v>2077</v>
      </c>
      <c r="C311" s="1519" t="s">
        <v>2067</v>
      </c>
    </row>
    <row r="312" spans="1:3" ht="14.25">
      <c r="A312" s="1518" t="s">
        <v>2078</v>
      </c>
      <c r="B312" s="1519" t="s">
        <v>2079</v>
      </c>
      <c r="C312" s="1519" t="s">
        <v>2067</v>
      </c>
    </row>
    <row r="313" spans="1:3" ht="14.25">
      <c r="A313" s="1518" t="s">
        <v>2080</v>
      </c>
      <c r="B313" s="1519" t="s">
        <v>2081</v>
      </c>
      <c r="C313" s="1519" t="s">
        <v>2067</v>
      </c>
    </row>
    <row r="314" spans="1:3" ht="14.25">
      <c r="A314" s="1518" t="s">
        <v>2082</v>
      </c>
      <c r="B314" s="1519" t="s">
        <v>2083</v>
      </c>
      <c r="C314" s="1519" t="s">
        <v>2067</v>
      </c>
    </row>
    <row r="315" spans="1:3" ht="14.25">
      <c r="A315" s="1518" t="s">
        <v>2084</v>
      </c>
      <c r="B315" s="1519" t="s">
        <v>2085</v>
      </c>
      <c r="C315" s="1519" t="s">
        <v>2067</v>
      </c>
    </row>
    <row r="316" spans="1:3" ht="14.25">
      <c r="A316" s="1518" t="s">
        <v>2086</v>
      </c>
      <c r="B316" s="1519" t="s">
        <v>2087</v>
      </c>
      <c r="C316" s="1519" t="s">
        <v>2067</v>
      </c>
    </row>
    <row r="317" spans="1:3" ht="14.25">
      <c r="A317" s="1518" t="s">
        <v>2088</v>
      </c>
      <c r="B317" s="1519" t="s">
        <v>2089</v>
      </c>
      <c r="C317" s="1519" t="s">
        <v>2067</v>
      </c>
    </row>
    <row r="318" spans="1:3" ht="14.25">
      <c r="A318" s="1518" t="s">
        <v>2090</v>
      </c>
      <c r="B318" s="1519" t="s">
        <v>2091</v>
      </c>
      <c r="C318" s="1519" t="s">
        <v>2067</v>
      </c>
    </row>
    <row r="319" spans="1:3" ht="14.25">
      <c r="A319" s="1518" t="s">
        <v>2092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 ht="14.25">
      <c r="A726" s="1576" t="s">
        <v>784</v>
      </c>
      <c r="B726" s="1577" t="s">
        <v>783</v>
      </c>
      <c r="C726" s="1578" t="s">
        <v>784</v>
      </c>
    </row>
    <row r="727" spans="1:3" ht="14.25">
      <c r="A727" s="1579"/>
      <c r="B727" s="1580">
        <v>44227</v>
      </c>
      <c r="C727" s="1579" t="s">
        <v>1635</v>
      </c>
    </row>
    <row r="728" spans="1:3" ht="14.25">
      <c r="A728" s="1579"/>
      <c r="B728" s="1580">
        <v>44255</v>
      </c>
      <c r="C728" s="1579" t="s">
        <v>1636</v>
      </c>
    </row>
    <row r="729" spans="1:3" ht="14.25">
      <c r="A729" s="1579"/>
      <c r="B729" s="1580">
        <v>44286</v>
      </c>
      <c r="C729" s="1579" t="s">
        <v>1637</v>
      </c>
    </row>
    <row r="730" spans="1:3" ht="14.25">
      <c r="A730" s="1579"/>
      <c r="B730" s="1580">
        <v>44316</v>
      </c>
      <c r="C730" s="1579" t="s">
        <v>1638</v>
      </c>
    </row>
    <row r="731" spans="1:3" ht="14.25">
      <c r="A731" s="1579"/>
      <c r="B731" s="1580">
        <v>44347</v>
      </c>
      <c r="C731" s="1579" t="s">
        <v>1639</v>
      </c>
    </row>
    <row r="732" spans="1:3" ht="14.25">
      <c r="A732" s="1579"/>
      <c r="B732" s="1580">
        <v>44377</v>
      </c>
      <c r="C732" s="1579" t="s">
        <v>1640</v>
      </c>
    </row>
    <row r="733" spans="1:3" ht="14.25">
      <c r="A733" s="1579"/>
      <c r="B733" s="1580">
        <v>44408</v>
      </c>
      <c r="C733" s="1579" t="s">
        <v>1641</v>
      </c>
    </row>
    <row r="734" spans="1:3" ht="14.25">
      <c r="A734" s="1579"/>
      <c r="B734" s="1580">
        <v>44439</v>
      </c>
      <c r="C734" s="1579" t="s">
        <v>1642</v>
      </c>
    </row>
    <row r="735" spans="1:3" ht="14.25">
      <c r="A735" s="1579"/>
      <c r="B735" s="1580">
        <v>44469</v>
      </c>
      <c r="C735" s="1579" t="s">
        <v>1643</v>
      </c>
    </row>
    <row r="736" spans="1:3" ht="14.25">
      <c r="A736" s="1579"/>
      <c r="B736" s="1580">
        <v>44500</v>
      </c>
      <c r="C736" s="1579" t="s">
        <v>1644</v>
      </c>
    </row>
    <row r="737" spans="1:3" ht="14.25">
      <c r="A737" s="1579"/>
      <c r="B737" s="1580">
        <v>44530</v>
      </c>
      <c r="C737" s="1579" t="s">
        <v>1645</v>
      </c>
    </row>
    <row r="738" spans="1:3" ht="14.2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2097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747" t="s">
        <v>2094</v>
      </c>
      <c r="M23" s="1748"/>
      <c r="N23" s="1748"/>
      <c r="O23" s="1749"/>
      <c r="P23" s="1756" t="s">
        <v>2095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2093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735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738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713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1651</v>
      </c>
      <c r="K82" s="179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1652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1649</v>
      </c>
      <c r="K112" s="178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1650</v>
      </c>
      <c r="K113" s="178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619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677</v>
      </c>
      <c r="K130" s="178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678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904</v>
      </c>
      <c r="K136" s="1792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3" t="s">
        <v>686</v>
      </c>
      <c r="K140" s="179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686</v>
      </c>
      <c r="K141" s="1794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2021-10-14T10:28:28Z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