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<sst xmlns="http://schemas.openxmlformats.org/spreadsheetml/2006/main" count="2986" uniqueCount="2076">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</sst>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7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Несебър</v>
      </c>
      <c r="C2" s="1733"/>
      <c r="D2" s="1734"/>
      <c r="E2" s="1019"/>
      <c r="F2" s="1020">
        <f>+OTCHET!H9</f>
        <v>0</v>
      </c>
      <c r="G2" s="1021" t="str">
        <f>+OTCHET!F12</f>
        <v>5206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462</v>
      </c>
      <c r="K54" s="1095"/>
      <c r="L54" s="1120">
        <f>+IF($P$2=33,$Q54,0)</f>
        <v>0</v>
      </c>
      <c r="M54" s="1095"/>
      <c r="N54" s="1121">
        <f>+ROUND(+G54+J54+L54,0)</f>
        <v>462</v>
      </c>
      <c r="O54" s="1097"/>
      <c r="P54" s="1119">
        <f>+ROUND(OTCHET!E187+OTCHET!E190,0)</f>
        <v>0</v>
      </c>
      <c r="Q54" s="1120">
        <f>+ROUND(OTCHET!L187+OTCHET!L190,0)</f>
        <v>462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136</v>
      </c>
      <c r="K55" s="1095"/>
      <c r="L55" s="1120">
        <f>+IF($P$2=33,$Q55,0)</f>
        <v>0</v>
      </c>
      <c r="M55" s="1095"/>
      <c r="N55" s="1121">
        <f>+ROUND(+G55+J55+L55,0)</f>
        <v>136</v>
      </c>
      <c r="O55" s="1097"/>
      <c r="P55" s="1119">
        <f>+ROUND(OTCHET!E196+OTCHET!E204,0)</f>
        <v>0</v>
      </c>
      <c r="Q55" s="1120">
        <f>+ROUND(OTCHET!L196+OTCHET!L204,0)</f>
        <v>136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598</v>
      </c>
      <c r="K56" s="1095"/>
      <c r="L56" s="1208">
        <f>+ROUND(+SUM(L51:L55),0)</f>
        <v>0</v>
      </c>
      <c r="M56" s="1095"/>
      <c r="N56" s="1209">
        <f>+ROUND(+SUM(N51:N55),0)</f>
        <v>598</v>
      </c>
      <c r="O56" s="1097"/>
      <c r="P56" s="1207">
        <f>+ROUND(+SUM(P51:P55),0)</f>
        <v>0</v>
      </c>
      <c r="Q56" s="1208">
        <f>+ROUND(+SUM(Q51:Q55),0)</f>
        <v>598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598</v>
      </c>
      <c r="K77" s="1095"/>
      <c r="L77" s="1233">
        <f>+ROUND(L56+L63+L67+L71+L75,0)</f>
        <v>0</v>
      </c>
      <c r="M77" s="1095"/>
      <c r="N77" s="1234">
        <f>+ROUND(N56+N63+N67+N71+N75,0)</f>
        <v>598</v>
      </c>
      <c r="O77" s="1097"/>
      <c r="P77" s="1231">
        <f>+ROUND(P56+P63+P67+P71+P75,0)</f>
        <v>0</v>
      </c>
      <c r="Q77" s="1232">
        <f>+ROUND(Q56+Q63+Q67+Q71+Q75,0)</f>
        <v>598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71485</v>
      </c>
      <c r="K79" s="1095"/>
      <c r="L79" s="1108">
        <f>+IF($P$2=33,$Q79,0)</f>
        <v>0</v>
      </c>
      <c r="M79" s="1095"/>
      <c r="N79" s="1109">
        <f>+ROUND(+G79+J79+L79,0)</f>
        <v>71485</v>
      </c>
      <c r="O79" s="1097"/>
      <c r="P79" s="1107">
        <f>+ROUND(OTCHET!E419,0)</f>
        <v>0</v>
      </c>
      <c r="Q79" s="1108">
        <f>+ROUND(OTCHET!L419,0)</f>
        <v>71485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71485</v>
      </c>
      <c r="K81" s="1095"/>
      <c r="L81" s="1242">
        <f>+ROUND(L79+L80,0)</f>
        <v>0</v>
      </c>
      <c r="M81" s="1095"/>
      <c r="N81" s="1243">
        <f>+ROUND(N79+N80,0)</f>
        <v>71485</v>
      </c>
      <c r="O81" s="1097"/>
      <c r="P81" s="1241">
        <f>+ROUND(P79+P80,0)</f>
        <v>0</v>
      </c>
      <c r="Q81" s="1242">
        <f>+ROUND(Q79+Q80,0)</f>
        <v>71485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70887</v>
      </c>
      <c r="K83" s="1095"/>
      <c r="L83" s="1255">
        <f>+ROUND(L48,0)-ROUND(L77,0)+ROUND(L81,0)</f>
        <v>0</v>
      </c>
      <c r="M83" s="1095"/>
      <c r="N83" s="1256">
        <f>+ROUND(N48,0)-ROUND(N77,0)+ROUND(N81,0)</f>
        <v>70887</v>
      </c>
      <c r="O83" s="1257"/>
      <c r="P83" s="1254">
        <f>+ROUND(P48,0)-ROUND(P77,0)+ROUND(P81,0)</f>
        <v>0</v>
      </c>
      <c r="Q83" s="1255">
        <f>+ROUND(Q48,0)-ROUND(Q77,0)+ROUND(Q81,0)</f>
        <v>70887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-70887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-70887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-70887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70887</v>
      </c>
      <c r="K131" s="1095"/>
      <c r="L131" s="1120">
        <f>+IF($P$2=33,$Q131,0)</f>
        <v>0</v>
      </c>
      <c r="M131" s="1095"/>
      <c r="N131" s="1121">
        <f>+ROUND(+G131+J131+L131,0)</f>
        <v>70887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70887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70887</v>
      </c>
      <c r="K132" s="1095"/>
      <c r="L132" s="1295">
        <f>+ROUND(+L131-L129-L130,0)</f>
        <v>0</v>
      </c>
      <c r="M132" s="1095"/>
      <c r="N132" s="1296">
        <f>+ROUND(+N131-N129-N130,0)</f>
        <v>70887</v>
      </c>
      <c r="O132" s="1097"/>
      <c r="P132" s="1294">
        <f>+ROUND(+P131-P129-P130,0)</f>
        <v>0</v>
      </c>
      <c r="Q132" s="1295">
        <f>+ROUND(+Q131-Q129-Q130,0)</f>
        <v>70887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598</v>
      </c>
      <c r="G38" s="848">
        <f>G39+G43+G44+G46+SUM(G48:G52)+G55</f>
        <v>0</v>
      </c>
      <c r="H38" s="849">
        <f>H39+H43+H44+H46+SUM(H48:H52)+H55</f>
        <v>598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598</v>
      </c>
      <c r="G39" s="811">
        <f>SUM(G40:G42)</f>
        <v>0</v>
      </c>
      <c r="H39" s="812">
        <f>SUM(H40:H42)</f>
        <v>598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462</v>
      </c>
      <c r="G40" s="874">
        <f>OTCHET!I187</f>
        <v>0</v>
      </c>
      <c r="H40" s="875">
        <f>OTCHET!J187</f>
        <v>462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136</v>
      </c>
      <c r="G42" s="1638">
        <f>+OTCHET!I196+OTCHET!I204</f>
        <v>0</v>
      </c>
      <c r="H42" s="1639">
        <f>+OTCHET!J196+OTCHET!J204</f>
        <v>136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71485</v>
      </c>
      <c r="G56" s="893">
        <f>+G57+G58+G62</f>
        <v>0</v>
      </c>
      <c r="H56" s="894">
        <f>+H57+H58+H62</f>
        <v>71485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71485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71485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70887</v>
      </c>
      <c r="G64" s="928">
        <f>+G22-G38+G56-G63</f>
        <v>0</v>
      </c>
      <c r="H64" s="929">
        <f>+H22-H38+H56-H63</f>
        <v>70887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-70887</v>
      </c>
      <c r="G66" s="938">
        <f>SUM(+G68+G76+G77+G84+G85+G86+G89+G90+G91+G92+G93+G94+G95)</f>
        <v>0</v>
      </c>
      <c r="H66" s="939">
        <f>SUM(+H68+H76+H77+H84+H85+H86+H89+H90+H91+H92+H93+H94+H95)</f>
        <v>-70887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-70887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-70887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1691</v>
      </c>
      <c r="C9" s="1829"/>
      <c r="D9" s="1830"/>
      <c r="E9" s="115">
        <v>44197</v>
      </c>
      <c r="F9" s="116">
        <v>44347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Несебър</v>
      </c>
      <c r="C12" s="1791"/>
      <c r="D12" s="1792"/>
      <c r="E12" s="118" t="s">
        <v>957</v>
      </c>
      <c r="F12" s="1585" t="s">
        <v>1370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2054</v>
      </c>
      <c r="F19" s="1832"/>
      <c r="G19" s="1832"/>
      <c r="H19" s="1833"/>
      <c r="I19" s="1837" t="s">
        <v>2055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Несебър</v>
      </c>
      <c r="C176" s="1788"/>
      <c r="D176" s="1789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Несебър</v>
      </c>
      <c r="C179" s="1791"/>
      <c r="D179" s="1792"/>
      <c r="E179" s="231" t="s">
        <v>885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2056</v>
      </c>
      <c r="F183" s="1832"/>
      <c r="G183" s="1832"/>
      <c r="H183" s="1833"/>
      <c r="I183" s="1840" t="s">
        <v>2057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462</v>
      </c>
      <c r="K187" s="276">
        <f t="shared" si="41"/>
        <v>0</v>
      </c>
      <c r="L187" s="273">
        <f t="shared" si="41"/>
        <v>462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462</v>
      </c>
      <c r="K188" s="284">
        <f t="shared" si="43"/>
        <v>0</v>
      </c>
      <c r="L188" s="281">
        <f t="shared" si="43"/>
        <v>462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136</v>
      </c>
      <c r="K196" s="276">
        <f t="shared" si="46"/>
        <v>0</v>
      </c>
      <c r="L196" s="273">
        <f t="shared" si="46"/>
        <v>136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82</v>
      </c>
      <c r="K197" s="284">
        <f t="shared" si="47"/>
        <v>0</v>
      </c>
      <c r="L197" s="281">
        <f t="shared" si="47"/>
        <v>82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33</v>
      </c>
      <c r="K200" s="298">
        <f t="shared" si="47"/>
        <v>0</v>
      </c>
      <c r="L200" s="295">
        <f t="shared" si="47"/>
        <v>33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21</v>
      </c>
      <c r="K201" s="298">
        <f t="shared" si="47"/>
        <v>0</v>
      </c>
      <c r="L201" s="295">
        <f t="shared" si="47"/>
        <v>21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598</v>
      </c>
      <c r="K301" s="398">
        <f t="shared" si="77"/>
        <v>0</v>
      </c>
      <c r="L301" s="395">
        <f t="shared" si="77"/>
        <v>598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Несебър</v>
      </c>
      <c r="C350" s="1788"/>
      <c r="D350" s="1789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Несебър</v>
      </c>
      <c r="C353" s="1791"/>
      <c r="D353" s="1792"/>
      <c r="E353" s="410" t="s">
        <v>885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2058</v>
      </c>
      <c r="F357" s="1844"/>
      <c r="G357" s="1844"/>
      <c r="H357" s="184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71485</v>
      </c>
      <c r="K399" s="445">
        <f>SUM(K400:K401)</f>
        <v>0</v>
      </c>
      <c r="L399" s="1378">
        <f t="shared" si="89"/>
        <v>71485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>
        <v>71485</v>
      </c>
      <c r="K400" s="154">
        <v>0</v>
      </c>
      <c r="L400" s="1379">
        <f>I400+J400+K400</f>
        <v>71485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71485</v>
      </c>
      <c r="K419" s="515">
        <f>SUM(K361,K375,K383,K388,K391,K396,K399,K402,K405,K406,K409,K412)</f>
        <v>0</v>
      </c>
      <c r="L419" s="512">
        <f t="shared" si="95"/>
        <v>71485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Несебър</v>
      </c>
      <c r="C435" s="1788"/>
      <c r="D435" s="1789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Несебър</v>
      </c>
      <c r="C438" s="1791"/>
      <c r="D438" s="1792"/>
      <c r="E438" s="410" t="s">
        <v>885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2060</v>
      </c>
      <c r="F442" s="1832"/>
      <c r="G442" s="1832"/>
      <c r="H442" s="183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70887</v>
      </c>
      <c r="K445" s="548">
        <f t="shared" si="99"/>
        <v>0</v>
      </c>
      <c r="L445" s="549">
        <f t="shared" si="99"/>
        <v>70887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-70887</v>
      </c>
      <c r="K446" s="555">
        <f t="shared" si="100"/>
        <v>0</v>
      </c>
      <c r="L446" s="556">
        <f>+L597</f>
        <v>-70887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Несебър</v>
      </c>
      <c r="C451" s="1788"/>
      <c r="D451" s="1789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Несебър</v>
      </c>
      <c r="C454" s="1791"/>
      <c r="D454" s="1792"/>
      <c r="E454" s="410" t="s">
        <v>885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2062</v>
      </c>
      <c r="F458" s="1835"/>
      <c r="G458" s="1835"/>
      <c r="H458" s="183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-70887</v>
      </c>
      <c r="K566" s="581">
        <f t="shared" si="128"/>
        <v>0</v>
      </c>
      <c r="L566" s="578">
        <f t="shared" si="128"/>
        <v>-70887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-70887</v>
      </c>
      <c r="K573" s="1626">
        <v>0</v>
      </c>
      <c r="L573" s="1393">
        <f t="shared" si="129"/>
        <v>-70887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-70887</v>
      </c>
      <c r="K597" s="666">
        <f t="shared" si="133"/>
        <v>0</v>
      </c>
      <c r="L597" s="662">
        <f t="shared" si="133"/>
        <v>-70887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  <c r="N620" s="8"/>
    </row>
    <row r="621" spans="2:14" ht="15.75">
      <c r="B621" s="1795" t="str">
        <f>$B$7</f>
        <v>ОТЧЕТНИ ДАННИ ПО ЕБК ЗА СМЕТКИТЕ ЗА СРЕДСТВАТА ОТ ЕВРОПЕЙСКИЯ СЪЮЗ - ДМП</v>
      </c>
      <c r="C621" s="1796"/>
      <c r="D621" s="179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</c>
      <c r="N622" s="8"/>
    </row>
    <row r="623" spans="2:14" ht="15.75">
      <c r="B623" s="1787" t="str">
        <f>$B$9</f>
        <v>Несебър</v>
      </c>
      <c r="C623" s="1788"/>
      <c r="D623" s="1789"/>
      <c r="E623" s="115">
        <f>$E$9</f>
        <v>44197</v>
      </c>
      <c r="F623" s="226">
        <f>$F$9</f>
        <v>44347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  <c r="N625" s="8"/>
    </row>
    <row r="626" spans="2:14" ht="15.75">
      <c r="B626" s="1846" t="str">
        <f>$B$12</f>
        <v>Несебър</v>
      </c>
      <c r="C626" s="1847"/>
      <c r="D626" s="1848"/>
      <c r="E626" s="410" t="s">
        <v>885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  <c r="N627" s="8"/>
    </row>
    <row r="628" spans="2:14" ht="15.75">
      <c r="B628" s="236"/>
      <c r="C628" s="237"/>
      <c r="D628" s="124" t="s">
        <v>886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</c>
      <c r="N629" s="8"/>
    </row>
    <row r="630" spans="2:14" ht="15.75">
      <c r="B630" s="247"/>
      <c r="C630" s="248"/>
      <c r="D630" s="249" t="s">
        <v>708</v>
      </c>
      <c r="E630" s="1831" t="s">
        <v>2073</v>
      </c>
      <c r="F630" s="1832"/>
      <c r="G630" s="1832"/>
      <c r="H630" s="1833"/>
      <c r="I630" s="1840" t="s">
        <v>2074</v>
      </c>
      <c r="J630" s="1841"/>
      <c r="K630" s="1841"/>
      <c r="L630" s="1842"/>
      <c r="M630" s="7">
        <f>(IF($E752&lt;&gt;0,$M$2,IF($L752&lt;&gt;0,$M$2,"")))</f>
      </c>
      <c r="N630" s="8"/>
    </row>
    <row r="631" spans="2:14" ht="15.7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</c>
      <c r="N631" s="8"/>
    </row>
    <row r="632" spans="2:14" ht="15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  <c r="N632" s="8"/>
    </row>
    <row r="633" spans="2:14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</c>
      <c r="N633" s="8"/>
    </row>
    <row r="634" spans="2:14" ht="15.75">
      <c r="B634" s="1671" t="s">
        <v>2072</v>
      </c>
      <c r="C634" s="1458">
        <f>VLOOKUP(D635,EBK_DEIN2,2,FALSE)</f>
        <v>1122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</c>
      <c r="N634" s="8"/>
    </row>
    <row r="635" spans="2:14" ht="15.75">
      <c r="B635" s="1450"/>
      <c r="C635" s="1586">
        <f>+C634</f>
        <v>1122</v>
      </c>
      <c r="D635" s="1452" t="s">
        <v>386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</c>
      <c r="N635" s="8"/>
    </row>
    <row r="636" spans="2:14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</c>
      <c r="N636" s="8"/>
    </row>
    <row r="637" spans="2:14" ht="15.75">
      <c r="B637" s="272">
        <v>100</v>
      </c>
      <c r="C637" s="1820" t="s">
        <v>739</v>
      </c>
      <c r="D637" s="1821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>
        <v>0</v>
      </c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6" t="s">
        <v>742</v>
      </c>
      <c r="D640" s="1817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8" t="s">
        <v>192</v>
      </c>
      <c r="D646" s="1819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904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866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868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4" t="s">
        <v>197</v>
      </c>
      <c r="D654" s="1815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6" t="s">
        <v>198</v>
      </c>
      <c r="D655" s="1817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869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796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10" t="s">
        <v>269</v>
      </c>
      <c r="D673" s="1811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10" t="s">
        <v>717</v>
      </c>
      <c r="D677" s="1811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10" t="s">
        <v>217</v>
      </c>
      <c r="D683" s="1811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10" t="s">
        <v>219</v>
      </c>
      <c r="D686" s="1811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12" t="s">
        <v>220</v>
      </c>
      <c r="D687" s="1813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12" t="s">
        <v>221</v>
      </c>
      <c r="D688" s="1813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12" t="s">
        <v>1656</v>
      </c>
      <c r="D689" s="1813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10" t="s">
        <v>222</v>
      </c>
      <c r="D690" s="1811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711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1653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2052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10" t="s">
        <v>231</v>
      </c>
      <c r="D705" s="1811"/>
      <c r="E705" s="310">
        <f>F705+G705+H705</f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10" t="s">
        <v>232</v>
      </c>
      <c r="D706" s="1811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10" t="s">
        <v>233</v>
      </c>
      <c r="D707" s="1811"/>
      <c r="E707" s="310">
        <f>F707+G707+H707</f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10" t="s">
        <v>234</v>
      </c>
      <c r="D708" s="1811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10" t="s">
        <v>1657</v>
      </c>
      <c r="D715" s="1811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10" t="s">
        <v>1654</v>
      </c>
      <c r="D719" s="1811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10" t="s">
        <v>1655</v>
      </c>
      <c r="D720" s="1811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12" t="s">
        <v>244</v>
      </c>
      <c r="D721" s="1813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10" t="s">
        <v>270</v>
      </c>
      <c r="D722" s="1811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8" t="s">
        <v>245</v>
      </c>
      <c r="D725" s="180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8" t="s">
        <v>246</v>
      </c>
      <c r="D726" s="180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614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615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616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617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618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8" t="s">
        <v>619</v>
      </c>
      <c r="D734" s="180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8" t="s">
        <v>681</v>
      </c>
      <c r="D737" s="180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10" t="s">
        <v>682</v>
      </c>
      <c r="D738" s="1811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3" t="s">
        <v>909</v>
      </c>
      <c r="D743" s="180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5" t="s">
        <v>690</v>
      </c>
      <c r="D747" s="1806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5" t="s">
        <v>690</v>
      </c>
      <c r="D748" s="180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</c>
      <c r="N752" s="73" t="str">
        <f>LEFT(C634,1)</f>
        <v>1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5" t="str">
        <f>$B$7</f>
        <v>ОТЧЕТНИ ДАННИ ПО ЕБК ЗА СМЕТКИТЕ ЗА СРЕДСТВАТА ОТ ЕВРОПЕЙСКИЯ СЪЮЗ - ДМП</v>
      </c>
      <c r="C759" s="1796"/>
      <c r="D759" s="179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7" t="str">
        <f>$B$9</f>
        <v>Несебър</v>
      </c>
      <c r="C761" s="1788"/>
      <c r="D761" s="1789"/>
      <c r="E761" s="115">
        <f>$E$9</f>
        <v>44197</v>
      </c>
      <c r="F761" s="226">
        <f>$F$9</f>
        <v>44347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6" t="str">
        <f>$B$12</f>
        <v>Несебър</v>
      </c>
      <c r="C764" s="1847"/>
      <c r="D764" s="1848"/>
      <c r="E764" s="410" t="s">
        <v>885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886</v>
      </c>
      <c r="E766" s="238">
        <f>$E$15</f>
        <v>97</v>
      </c>
      <c r="F766" s="414" t="str">
        <f>$F$15</f>
        <v>СЕС - ДМП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708</v>
      </c>
      <c r="E768" s="1831" t="s">
        <v>2073</v>
      </c>
      <c r="F768" s="1832"/>
      <c r="G768" s="1832"/>
      <c r="H768" s="1833"/>
      <c r="I768" s="1840" t="s">
        <v>2074</v>
      </c>
      <c r="J768" s="1841"/>
      <c r="K768" s="1841"/>
      <c r="L768" s="1842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671" t="s">
        <v>2072</v>
      </c>
      <c r="C772" s="1458">
        <f>VLOOKUP(D773,EBK_DEIN2,2,FALSE)</f>
        <v>6629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6">
        <f>+C772</f>
        <v>6629</v>
      </c>
      <c r="D773" s="1452" t="s">
        <v>483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20" t="s">
        <v>739</v>
      </c>
      <c r="D775" s="1821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462</v>
      </c>
      <c r="K775" s="276">
        <f>SUM(K776:K777)</f>
        <v>0</v>
      </c>
      <c r="L775" s="273">
        <f>SUM(L776:L777)</f>
        <v>462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>
        <v>462</v>
      </c>
      <c r="K776" s="1418"/>
      <c r="L776" s="281">
        <f>I776+J776+K776</f>
        <v>462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6" t="s">
        <v>742</v>
      </c>
      <c r="D778" s="1817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8" t="s">
        <v>192</v>
      </c>
      <c r="D784" s="1819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136</v>
      </c>
      <c r="K784" s="276">
        <f>SUM(K785:K791)</f>
        <v>0</v>
      </c>
      <c r="L784" s="273">
        <f>SUM(L785:L791)</f>
        <v>136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18"/>
      <c r="I785" s="152"/>
      <c r="J785" s="153">
        <v>82</v>
      </c>
      <c r="K785" s="1418"/>
      <c r="L785" s="281">
        <f>I785+J785+K785</f>
        <v>82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904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866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20"/>
      <c r="I788" s="158"/>
      <c r="J788" s="159">
        <v>33</v>
      </c>
      <c r="K788" s="1420"/>
      <c r="L788" s="295">
        <f>I788+J788+K788</f>
        <v>33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20"/>
      <c r="I789" s="158"/>
      <c r="J789" s="159">
        <v>21</v>
      </c>
      <c r="K789" s="1420"/>
      <c r="L789" s="295">
        <f>I789+J789+K789</f>
        <v>21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868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4" t="s">
        <v>197</v>
      </c>
      <c r="D792" s="1815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6" t="s">
        <v>198</v>
      </c>
      <c r="D793" s="1817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869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796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10" t="s">
        <v>269</v>
      </c>
      <c r="D811" s="1811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10" t="s">
        <v>717</v>
      </c>
      <c r="D815" s="1811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10" t="s">
        <v>217</v>
      </c>
      <c r="D821" s="1811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10" t="s">
        <v>219</v>
      </c>
      <c r="D824" s="1811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12" t="s">
        <v>220</v>
      </c>
      <c r="D825" s="1813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12" t="s">
        <v>221</v>
      </c>
      <c r="D826" s="1813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12" t="s">
        <v>1656</v>
      </c>
      <c r="D827" s="1813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10" t="s">
        <v>222</v>
      </c>
      <c r="D828" s="1811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711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1653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2052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10" t="s">
        <v>231</v>
      </c>
      <c r="D843" s="1811"/>
      <c r="E843" s="310">
        <f>F843+G843+H843</f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10" t="s">
        <v>232</v>
      </c>
      <c r="D844" s="1811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10" t="s">
        <v>233</v>
      </c>
      <c r="D845" s="1811"/>
      <c r="E845" s="310">
        <f>F845+G845+H845</f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10" t="s">
        <v>234</v>
      </c>
      <c r="D846" s="1811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10" t="s">
        <v>1657</v>
      </c>
      <c r="D853" s="1811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10" t="s">
        <v>1654</v>
      </c>
      <c r="D857" s="1811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10" t="s">
        <v>1655</v>
      </c>
      <c r="D858" s="1811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12" t="s">
        <v>244</v>
      </c>
      <c r="D859" s="1813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10" t="s">
        <v>270</v>
      </c>
      <c r="D860" s="1811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8" t="s">
        <v>245</v>
      </c>
      <c r="D863" s="1809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8" t="s">
        <v>246</v>
      </c>
      <c r="D864" s="180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614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615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616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617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618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8" t="s">
        <v>619</v>
      </c>
      <c r="D872" s="180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8" t="s">
        <v>681</v>
      </c>
      <c r="D875" s="180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10" t="s">
        <v>682</v>
      </c>
      <c r="D876" s="1811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803" t="s">
        <v>909</v>
      </c>
      <c r="D881" s="180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5" t="s">
        <v>690</v>
      </c>
      <c r="D885" s="1806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5" t="s">
        <v>690</v>
      </c>
      <c r="D886" s="180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598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598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2073</v>
      </c>
      <c r="M23" s="1832"/>
      <c r="N23" s="1832"/>
      <c r="O23" s="1833"/>
      <c r="P23" s="1840" t="s">
        <v>2074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2021-02-08T16:33:19Z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