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<sst xmlns="http://schemas.openxmlformats.org/spreadsheetml/2006/main" count="3113" uniqueCount="2075">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</sst>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8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8" fontId="244" fillId="53" borderId="70" xfId="58" applyNumberFormat="1" applyFont="1" applyFill="1" applyBorder="1" applyAlignment="1" applyProtection="1">
      <alignment horizontal="center" vertical="center"/>
      <protection/>
    </xf>
    <xf numFmtId="188" fontId="244" fillId="53" borderId="189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Несебър</v>
      </c>
      <c r="C2" s="1735"/>
      <c r="D2" s="1736"/>
      <c r="E2" s="1019"/>
      <c r="F2" s="1020">
        <f>+OTCHET!H9</f>
        <v>0</v>
      </c>
      <c r="G2" s="1021" t="str">
        <f>+OTCHET!F12</f>
        <v>5206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4" t="s">
        <v>995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745">
        <f>+Q4</f>
        <v>2020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5" t="s">
        <v>974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728" t="s">
        <v>975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2050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2035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2034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1014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1016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1018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1020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1022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1024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2036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1027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1032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1034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1036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1043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1045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1047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1049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1051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1056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1057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1059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1061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1063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13912</v>
      </c>
      <c r="K51" s="1095"/>
      <c r="L51" s="1102">
        <f>+IF($P$2=33,$Q51,0)</f>
        <v>0</v>
      </c>
      <c r="M51" s="1095"/>
      <c r="N51" s="1132">
        <f>+ROUND(+G51+J51+L51,0)</f>
        <v>13912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13912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1069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1071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8140</v>
      </c>
      <c r="K54" s="1095"/>
      <c r="L54" s="1120">
        <f>+IF($P$2=33,$Q54,0)</f>
        <v>0</v>
      </c>
      <c r="M54" s="1095"/>
      <c r="N54" s="1121">
        <f>+ROUND(+G54+J54+L54,0)</f>
        <v>8140</v>
      </c>
      <c r="O54" s="1097"/>
      <c r="P54" s="1119">
        <f>+ROUND(OTCHET!E187+OTCHET!E190,0)</f>
        <v>0</v>
      </c>
      <c r="Q54" s="1120">
        <f>+ROUND(OTCHET!L187+OTCHET!L190,0)</f>
        <v>8140</v>
      </c>
      <c r="R54" s="1046"/>
      <c r="S54" s="1680" t="s">
        <v>1073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1075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22052</v>
      </c>
      <c r="K56" s="1095"/>
      <c r="L56" s="1208">
        <f>+ROUND(+SUM(L51:L55),0)</f>
        <v>0</v>
      </c>
      <c r="M56" s="1095"/>
      <c r="N56" s="1209">
        <f>+ROUND(+SUM(N51:N55),0)</f>
        <v>22052</v>
      </c>
      <c r="O56" s="1097"/>
      <c r="P56" s="1207">
        <f>+ROUND(+SUM(P51:P55),0)</f>
        <v>0</v>
      </c>
      <c r="Q56" s="1208">
        <f>+ROUND(+SUM(Q51:Q55),0)</f>
        <v>22052</v>
      </c>
      <c r="R56" s="1046"/>
      <c r="S56" s="1695" t="s">
        <v>1077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1082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1084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1086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1090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1095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1097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1102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1104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260597</v>
      </c>
      <c r="K73" s="1095"/>
      <c r="L73" s="1102">
        <f>+IF($P$2=33,$Q73,0)</f>
        <v>0</v>
      </c>
      <c r="M73" s="1095"/>
      <c r="N73" s="1132">
        <f>+ROUND(+G73+J73+L73,0)</f>
        <v>260597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260597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1109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260597</v>
      </c>
      <c r="K75" s="1095"/>
      <c r="L75" s="1208">
        <f>+ROUND(+SUM(L73:L74),0)</f>
        <v>0</v>
      </c>
      <c r="M75" s="1095"/>
      <c r="N75" s="1209">
        <f>+ROUND(+SUM(N73:N74),0)</f>
        <v>260597</v>
      </c>
      <c r="O75" s="1097"/>
      <c r="P75" s="1207">
        <f>+ROUND(+SUM(P73:P74),0)</f>
        <v>0</v>
      </c>
      <c r="Q75" s="1208">
        <f>+ROUND(+SUM(Q73:Q74),0)</f>
        <v>260597</v>
      </c>
      <c r="R75" s="1046"/>
      <c r="S75" s="1695" t="s">
        <v>1111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282649</v>
      </c>
      <c r="K77" s="1095"/>
      <c r="L77" s="1233">
        <f>+ROUND(L56+L63+L67+L71+L75,0)</f>
        <v>0</v>
      </c>
      <c r="M77" s="1095"/>
      <c r="N77" s="1234">
        <f>+ROUND(N56+N63+N67+N71+N75,0)</f>
        <v>282649</v>
      </c>
      <c r="O77" s="1097"/>
      <c r="P77" s="1231">
        <f>+ROUND(P56+P63+P67+P71+P75,0)</f>
        <v>0</v>
      </c>
      <c r="Q77" s="1232">
        <f>+ROUND(Q56+Q63+Q67+Q71+Q75,0)</f>
        <v>282649</v>
      </c>
      <c r="R77" s="1046"/>
      <c r="S77" s="1698" t="s">
        <v>1113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316969</v>
      </c>
      <c r="K79" s="1095"/>
      <c r="L79" s="1108">
        <f>+IF($P$2=33,$Q79,0)</f>
        <v>0</v>
      </c>
      <c r="M79" s="1095"/>
      <c r="N79" s="1109">
        <f>+ROUND(+G79+J79+L79,0)</f>
        <v>316969</v>
      </c>
      <c r="O79" s="1097"/>
      <c r="P79" s="1107">
        <f>+ROUND(OTCHET!E419,0)</f>
        <v>0</v>
      </c>
      <c r="Q79" s="1108">
        <f>+ROUND(OTCHET!L419,0)</f>
        <v>316969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-53803</v>
      </c>
      <c r="K80" s="1095"/>
      <c r="L80" s="1120">
        <f>+IF($P$2=33,$Q80,0)</f>
        <v>0</v>
      </c>
      <c r="M80" s="1095"/>
      <c r="N80" s="1121">
        <f>+ROUND(+G80+J80+L80,0)</f>
        <v>-53803</v>
      </c>
      <c r="O80" s="1097"/>
      <c r="P80" s="1119">
        <f>+ROUND(OTCHET!E429,0)</f>
        <v>0</v>
      </c>
      <c r="Q80" s="1120">
        <f>+ROUND(OTCHET!L429,0)</f>
        <v>-53803</v>
      </c>
      <c r="R80" s="1046"/>
      <c r="S80" s="1680" t="s">
        <v>1118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263166</v>
      </c>
      <c r="K81" s="1095"/>
      <c r="L81" s="1242">
        <f>+ROUND(L79+L80,0)</f>
        <v>0</v>
      </c>
      <c r="M81" s="1095"/>
      <c r="N81" s="1243">
        <f>+ROUND(N79+N80,0)</f>
        <v>263166</v>
      </c>
      <c r="O81" s="1097"/>
      <c r="P81" s="1241">
        <f>+ROUND(P79+P80,0)</f>
        <v>0</v>
      </c>
      <c r="Q81" s="1242">
        <f>+ROUND(Q79+Q80,0)</f>
        <v>263166</v>
      </c>
      <c r="R81" s="1046"/>
      <c r="S81" s="1686" t="s">
        <v>1120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-19483</v>
      </c>
      <c r="K83" s="1095"/>
      <c r="L83" s="1255">
        <f>+ROUND(L48,0)-ROUND(L77,0)+ROUND(L81,0)</f>
        <v>0</v>
      </c>
      <c r="M83" s="1095"/>
      <c r="N83" s="1256">
        <f>+ROUND(N48,0)-ROUND(N77,0)+ROUND(N81,0)</f>
        <v>-19483</v>
      </c>
      <c r="O83" s="1257"/>
      <c r="P83" s="1254">
        <f>+ROUND(P48,0)-ROUND(P77,0)+ROUND(P81,0)</f>
        <v>0</v>
      </c>
      <c r="Q83" s="1255">
        <f>+ROUND(Q48,0)-ROUND(Q77,0)+ROUND(Q81,0)</f>
        <v>-19483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19483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19483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19483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1128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1130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1135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1137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1139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1141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1146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1148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1150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1156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1158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1161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1163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1165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1170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1172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1177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1179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1181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19483</v>
      </c>
      <c r="K123" s="1095"/>
      <c r="L123" s="1120">
        <f>+IF($P$2=33,$Q123,0)</f>
        <v>0</v>
      </c>
      <c r="M123" s="1095"/>
      <c r="N123" s="1121">
        <f>+ROUND(+G123+J123+L123,0)</f>
        <v>19483</v>
      </c>
      <c r="O123" s="1097"/>
      <c r="P123" s="1119">
        <f>+ROUND(OTCHET!E524,0)</f>
        <v>0</v>
      </c>
      <c r="Q123" s="1120">
        <f>+ROUND(OTCHET!L524,0)</f>
        <v>19483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1188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1190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19483</v>
      </c>
      <c r="K127" s="1095"/>
      <c r="L127" s="1242">
        <f>+ROUND(+SUM(L122:L126),0)</f>
        <v>0</v>
      </c>
      <c r="M127" s="1095"/>
      <c r="N127" s="1243">
        <f>+ROUND(+SUM(N122:N126),0)</f>
        <v>19483</v>
      </c>
      <c r="O127" s="1097"/>
      <c r="P127" s="1241">
        <f>+ROUND(+SUM(P122:P126),0)</f>
        <v>0</v>
      </c>
      <c r="Q127" s="1242">
        <f>+ROUND(+SUM(Q122:Q126),0)</f>
        <v>19483</v>
      </c>
      <c r="R127" s="1046"/>
      <c r="S127" s="1686" t="s">
        <v>1192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1197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1199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1201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8"/>
      <c r="G134" s="1678"/>
      <c r="H134" s="1019"/>
      <c r="I134" s="1304" t="s">
        <v>1204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6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2070</v>
      </c>
      <c r="F17" s="1750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9"/>
      <c r="F18" s="1751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282649</v>
      </c>
      <c r="G38" s="848">
        <f>G39+G43+G44+G46+SUM(G48:G52)+G55</f>
        <v>451</v>
      </c>
      <c r="H38" s="849">
        <f>H39+H43+H44+H46+SUM(H48:H52)+H55</f>
        <v>282198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8140</v>
      </c>
      <c r="G39" s="811">
        <f>SUM(G40:G42)</f>
        <v>0</v>
      </c>
      <c r="H39" s="812">
        <f>SUM(H40:H42)</f>
        <v>8140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8140</v>
      </c>
      <c r="G40" s="874">
        <f>OTCHET!I187</f>
        <v>0</v>
      </c>
      <c r="H40" s="875">
        <f>OTCHET!J187</f>
        <v>8140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13912</v>
      </c>
      <c r="G43" s="816">
        <f>+OTCHET!I205+OTCHET!I223+OTCHET!I271</f>
        <v>451</v>
      </c>
      <c r="H43" s="817">
        <f>+OTCHET!J205+OTCHET!J223+OTCHET!J271</f>
        <v>13461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260597</v>
      </c>
      <c r="G51" s="778">
        <f>+OTCHET!I272</f>
        <v>0</v>
      </c>
      <c r="H51" s="779">
        <f>+OTCHET!J272</f>
        <v>260597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263166</v>
      </c>
      <c r="G56" s="893">
        <f>+G57+G58+G62</f>
        <v>0</v>
      </c>
      <c r="H56" s="894">
        <f>+H57+H58+H62</f>
        <v>263166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263166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263166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-53803</v>
      </c>
      <c r="G59" s="906">
        <f>+OTCHET!I422+OTCHET!I423+OTCHET!I424+OTCHET!I425+OTCHET!I426</f>
        <v>0</v>
      </c>
      <c r="H59" s="907">
        <f>+OTCHET!J422+OTCHET!J423+OTCHET!J424+OTCHET!J425+OTCHET!J426</f>
        <v>-53803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-19483</v>
      </c>
      <c r="G64" s="928">
        <f>+G22-G38+G56-G63</f>
        <v>-451</v>
      </c>
      <c r="H64" s="929">
        <f>+H22-H38+H56-H63</f>
        <v>-19032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19483</v>
      </c>
      <c r="G66" s="938">
        <f>SUM(+G68+G76+G77+G84+G85+G86+G89+G90+G91+G92+G93+G94+G95)</f>
        <v>451</v>
      </c>
      <c r="H66" s="939">
        <f>SUM(+H68+H76+H77+H84+H85+H86+H89+H90+H91+H92+H93+H94+H95)</f>
        <v>19032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19483</v>
      </c>
      <c r="G86" s="906">
        <f>+G87+G88</f>
        <v>451</v>
      </c>
      <c r="H86" s="907">
        <f>+H87+H88</f>
        <v>19032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19483</v>
      </c>
      <c r="G88" s="964">
        <f>+OTCHET!I521+OTCHET!I524+OTCHET!I544</f>
        <v>451</v>
      </c>
      <c r="H88" s="965">
        <f>+OTCHET!J521+OTCHET!J524+OTCHET!J544</f>
        <v>19032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2" t="s">
        <v>986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1735</v>
      </c>
      <c r="C9" s="1831"/>
      <c r="D9" s="1832"/>
      <c r="E9" s="115">
        <v>43831</v>
      </c>
      <c r="F9" s="116">
        <v>44012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4" t="s">
        <v>968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Несебър</v>
      </c>
      <c r="C12" s="1793"/>
      <c r="D12" s="1794"/>
      <c r="E12" s="118" t="s">
        <v>962</v>
      </c>
      <c r="F12" s="1586" t="s">
        <v>1375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3" t="s">
        <v>2059</v>
      </c>
      <c r="F19" s="1834"/>
      <c r="G19" s="1834"/>
      <c r="H19" s="1835"/>
      <c r="I19" s="1839" t="s">
        <v>2060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51"/>
      <c r="H91" s="154">
        <v>0</v>
      </c>
      <c r="I91" s="152"/>
      <c r="J91" s="185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Несебър</v>
      </c>
      <c r="C176" s="1790"/>
      <c r="D176" s="1791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Несебър</v>
      </c>
      <c r="C179" s="1793"/>
      <c r="D179" s="1794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3" t="s">
        <v>2062</v>
      </c>
      <c r="F183" s="1834"/>
      <c r="G183" s="1834"/>
      <c r="H183" s="1835"/>
      <c r="I183" s="1842" t="s">
        <v>2063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744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8140</v>
      </c>
      <c r="K187" s="276">
        <f t="shared" si="41"/>
        <v>0</v>
      </c>
      <c r="L187" s="273">
        <f t="shared" si="41"/>
        <v>8140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8140</v>
      </c>
      <c r="K188" s="284">
        <f t="shared" si="43"/>
        <v>0</v>
      </c>
      <c r="L188" s="281">
        <f t="shared" si="43"/>
        <v>8140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747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451</v>
      </c>
      <c r="J205" s="275">
        <f t="shared" si="48"/>
        <v>13461</v>
      </c>
      <c r="K205" s="276">
        <f t="shared" si="48"/>
        <v>0</v>
      </c>
      <c r="L205" s="310">
        <f t="shared" si="48"/>
        <v>13912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440</v>
      </c>
      <c r="J210" s="297">
        <f t="shared" si="49"/>
        <v>0</v>
      </c>
      <c r="K210" s="298">
        <f t="shared" si="49"/>
        <v>0</v>
      </c>
      <c r="L210" s="295">
        <f t="shared" si="49"/>
        <v>440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11</v>
      </c>
      <c r="J212" s="322">
        <f t="shared" si="49"/>
        <v>13461</v>
      </c>
      <c r="K212" s="323">
        <f t="shared" si="49"/>
        <v>0</v>
      </c>
      <c r="L212" s="320">
        <f t="shared" si="49"/>
        <v>13472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722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1657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1662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1659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1660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260597</v>
      </c>
      <c r="K272" s="276">
        <f t="shared" si="66"/>
        <v>0</v>
      </c>
      <c r="L272" s="310">
        <f t="shared" si="66"/>
        <v>260597</v>
      </c>
      <c r="M272" s="7">
        <f t="shared" si="61"/>
        <v>1</v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260597</v>
      </c>
      <c r="K273" s="284">
        <f t="shared" si="67"/>
        <v>0</v>
      </c>
      <c r="L273" s="281">
        <f t="shared" si="67"/>
        <v>260597</v>
      </c>
      <c r="M273" s="7">
        <f t="shared" si="61"/>
        <v>1</v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623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685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686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914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694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451</v>
      </c>
      <c r="J301" s="397">
        <f t="shared" si="77"/>
        <v>282198</v>
      </c>
      <c r="K301" s="398">
        <f t="shared" si="77"/>
        <v>0</v>
      </c>
      <c r="L301" s="395">
        <f t="shared" si="77"/>
        <v>282649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Несебър</v>
      </c>
      <c r="C350" s="1790"/>
      <c r="D350" s="1791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Несебър</v>
      </c>
      <c r="C353" s="1793"/>
      <c r="D353" s="1794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5" t="s">
        <v>2064</v>
      </c>
      <c r="F357" s="1846"/>
      <c r="G357" s="1846"/>
      <c r="H357" s="1847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316969</v>
      </c>
      <c r="K399" s="445">
        <f>SUM(K400:K401)</f>
        <v>0</v>
      </c>
      <c r="L399" s="1378">
        <f t="shared" si="89"/>
        <v>316969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>
        <v>0</v>
      </c>
      <c r="H400" s="154">
        <v>0</v>
      </c>
      <c r="I400" s="1670"/>
      <c r="J400" s="1619">
        <v>316969</v>
      </c>
      <c r="K400" s="154">
        <v>0</v>
      </c>
      <c r="L400" s="1379">
        <f>I400+J400+K400</f>
        <v>316969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921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680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681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699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316969</v>
      </c>
      <c r="K419" s="515">
        <f>SUM(K361,K375,K383,K388,K391,K396,K399,K402,K405,K406,K409,K412)</f>
        <v>0</v>
      </c>
      <c r="L419" s="512">
        <f t="shared" si="95"/>
        <v>316969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767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704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>
        <v>-53803</v>
      </c>
      <c r="K424" s="1475">
        <v>0</v>
      </c>
      <c r="L424" s="1378">
        <f>I424+J424+K424</f>
        <v>-53803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683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925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-53803</v>
      </c>
      <c r="K429" s="515">
        <f t="shared" si="97"/>
        <v>0</v>
      </c>
      <c r="L429" s="512">
        <f t="shared" si="97"/>
        <v>-53803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Несебър</v>
      </c>
      <c r="C435" s="1790"/>
      <c r="D435" s="1791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Несебър</v>
      </c>
      <c r="C438" s="1793"/>
      <c r="D438" s="1794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2066</v>
      </c>
      <c r="F442" s="1834"/>
      <c r="G442" s="1834"/>
      <c r="H442" s="1835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-451</v>
      </c>
      <c r="J445" s="547">
        <f t="shared" si="99"/>
        <v>-19032</v>
      </c>
      <c r="K445" s="548">
        <f t="shared" si="99"/>
        <v>0</v>
      </c>
      <c r="L445" s="549">
        <f t="shared" si="99"/>
        <v>-19483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451</v>
      </c>
      <c r="J446" s="554">
        <f t="shared" si="100"/>
        <v>19032</v>
      </c>
      <c r="K446" s="555">
        <f t="shared" si="100"/>
        <v>0</v>
      </c>
      <c r="L446" s="556">
        <f>+L597</f>
        <v>19483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Несебър</v>
      </c>
      <c r="C451" s="1790"/>
      <c r="D451" s="1791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Несебър</v>
      </c>
      <c r="C454" s="1793"/>
      <c r="D454" s="1794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6" t="s">
        <v>2068</v>
      </c>
      <c r="F458" s="1837"/>
      <c r="G458" s="1837"/>
      <c r="H458" s="1838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768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771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1997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774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781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929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934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935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936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937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451</v>
      </c>
      <c r="J524" s="580">
        <f t="shared" si="120"/>
        <v>19032</v>
      </c>
      <c r="K524" s="581">
        <f t="shared" si="120"/>
        <v>0</v>
      </c>
      <c r="L524" s="578">
        <f t="shared" si="120"/>
        <v>19483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>
        <v>451</v>
      </c>
      <c r="J527" s="165">
        <v>19032</v>
      </c>
      <c r="K527" s="585">
        <v>0</v>
      </c>
      <c r="L527" s="1387">
        <f t="shared" si="116"/>
        <v>19483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939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940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941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942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951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956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833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451</v>
      </c>
      <c r="J597" s="664">
        <f t="shared" si="133"/>
        <v>19032</v>
      </c>
      <c r="K597" s="666">
        <f t="shared" si="133"/>
        <v>0</v>
      </c>
      <c r="L597" s="662">
        <f t="shared" si="133"/>
        <v>19483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877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880</v>
      </c>
      <c r="C604" s="1755"/>
      <c r="D604" s="672" t="s">
        <v>881</v>
      </c>
      <c r="E604" s="673"/>
      <c r="F604" s="674"/>
      <c r="G604" s="1756" t="s">
        <v>877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882</v>
      </c>
      <c r="E605" s="676"/>
      <c r="F605" s="677"/>
      <c r="G605" s="678" t="s">
        <v>883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7" t="str">
        <f>$B$7</f>
        <v>ОТЧЕТНИ ДАННИ ПО ЕБК ЗА СМЕТКИТЕ ЗА СРЕДСТВАТА ОТ ЕВРОПЕЙСКИЯ СЪЮЗ - ДЕС</v>
      </c>
      <c r="C621" s="1798"/>
      <c r="D621" s="179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9" t="str">
        <f>$B$9</f>
        <v>Несебър</v>
      </c>
      <c r="C623" s="1790"/>
      <c r="D623" s="1791"/>
      <c r="E623" s="115">
        <f>$E$9</f>
        <v>43831</v>
      </c>
      <c r="F623" s="226">
        <f>$F$9</f>
        <v>44012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8" t="str">
        <f>$B$12</f>
        <v>Несебър</v>
      </c>
      <c r="C626" s="1849"/>
      <c r="D626" s="1850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33" t="s">
        <v>2057</v>
      </c>
      <c r="F630" s="1834"/>
      <c r="G630" s="1834"/>
      <c r="H630" s="1835"/>
      <c r="I630" s="1842" t="s">
        <v>2058</v>
      </c>
      <c r="J630" s="1843"/>
      <c r="K630" s="1843"/>
      <c r="L630" s="1844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3326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3326</v>
      </c>
      <c r="D635" s="1452" t="s">
        <v>2004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22" t="s">
        <v>744</v>
      </c>
      <c r="D637" s="1823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8" t="s">
        <v>747</v>
      </c>
      <c r="D640" s="1819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20" t="s">
        <v>194</v>
      </c>
      <c r="D646" s="1821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909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6" t="s">
        <v>199</v>
      </c>
      <c r="D654" s="181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8" t="s">
        <v>200</v>
      </c>
      <c r="D655" s="1819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451</v>
      </c>
      <c r="J655" s="275">
        <f>SUM(J656:J672)</f>
        <v>0</v>
      </c>
      <c r="K655" s="276">
        <f>SUM(K656:K672)</f>
        <v>0</v>
      </c>
      <c r="L655" s="310">
        <f>SUM(L656:L672)</f>
        <v>451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>
        <v>440</v>
      </c>
      <c r="J660" s="159"/>
      <c r="K660" s="1420"/>
      <c r="L660" s="295">
        <f>I660+J660+K660</f>
        <v>440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>
        <v>11</v>
      </c>
      <c r="J662" s="455"/>
      <c r="K662" s="1428"/>
      <c r="L662" s="320">
        <f>I662+J662+K662</f>
        <v>11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>
        <v>0</v>
      </c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12" t="s">
        <v>272</v>
      </c>
      <c r="D673" s="1813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12" t="s">
        <v>722</v>
      </c>
      <c r="D677" s="1813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12" t="s">
        <v>219</v>
      </c>
      <c r="D683" s="1813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12" t="s">
        <v>221</v>
      </c>
      <c r="D686" s="1813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14" t="s">
        <v>222</v>
      </c>
      <c r="D687" s="1815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14" t="s">
        <v>223</v>
      </c>
      <c r="D688" s="1815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14" t="s">
        <v>1661</v>
      </c>
      <c r="D689" s="1815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12" t="s">
        <v>224</v>
      </c>
      <c r="D690" s="1813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1995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2014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2045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1658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12" t="s">
        <v>234</v>
      </c>
      <c r="D705" s="1813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12" t="s">
        <v>235</v>
      </c>
      <c r="D706" s="1813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12" t="s">
        <v>236</v>
      </c>
      <c r="D707" s="1813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12" t="s">
        <v>237</v>
      </c>
      <c r="D708" s="1813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12" t="s">
        <v>1662</v>
      </c>
      <c r="D715" s="1813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12" t="s">
        <v>1659</v>
      </c>
      <c r="D719" s="1813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12" t="s">
        <v>1660</v>
      </c>
      <c r="D720" s="1813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14" t="s">
        <v>247</v>
      </c>
      <c r="D721" s="1815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12" t="s">
        <v>273</v>
      </c>
      <c r="D722" s="1813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10" t="s">
        <v>248</v>
      </c>
      <c r="D725" s="1811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10" t="s">
        <v>249</v>
      </c>
      <c r="D726" s="1811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618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619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620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621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622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10" t="s">
        <v>623</v>
      </c>
      <c r="D734" s="1811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10" t="s">
        <v>685</v>
      </c>
      <c r="D737" s="1811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12" t="s">
        <v>686</v>
      </c>
      <c r="D738" s="1813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805" t="s">
        <v>914</v>
      </c>
      <c r="D743" s="180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7" t="s">
        <v>694</v>
      </c>
      <c r="D747" s="1808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7" t="s">
        <v>694</v>
      </c>
      <c r="D748" s="1808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451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451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7" t="str">
        <f>$B$7</f>
        <v>ОТЧЕТНИ ДАННИ ПО ЕБК ЗА СМЕТКИТЕ ЗА СРЕДСТВАТА ОТ ЕВРОПЕЙСКИЯ СЪЮЗ - ДЕС</v>
      </c>
      <c r="C759" s="1798"/>
      <c r="D759" s="1798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9" t="str">
        <f>$B$9</f>
        <v>Несебър</v>
      </c>
      <c r="C761" s="1790"/>
      <c r="D761" s="1791"/>
      <c r="E761" s="115">
        <f>$E$9</f>
        <v>43831</v>
      </c>
      <c r="F761" s="226">
        <f>$F$9</f>
        <v>44012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8" t="str">
        <f>$B$12</f>
        <v>Несебър</v>
      </c>
      <c r="C764" s="1849"/>
      <c r="D764" s="1850"/>
      <c r="E764" s="410" t="s">
        <v>890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33" t="s">
        <v>2057</v>
      </c>
      <c r="F768" s="1834"/>
      <c r="G768" s="1834"/>
      <c r="H768" s="1835"/>
      <c r="I768" s="1842" t="s">
        <v>2058</v>
      </c>
      <c r="J768" s="1843"/>
      <c r="K768" s="1843"/>
      <c r="L768" s="1844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6606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6606</v>
      </c>
      <c r="D773" s="1452" t="s">
        <v>587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22" t="s">
        <v>744</v>
      </c>
      <c r="D775" s="1823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8" t="s">
        <v>747</v>
      </c>
      <c r="D778" s="1819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20" t="s">
        <v>194</v>
      </c>
      <c r="D784" s="1821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909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6" t="s">
        <v>199</v>
      </c>
      <c r="D792" s="181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8" t="s">
        <v>200</v>
      </c>
      <c r="D793" s="1819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93</v>
      </c>
      <c r="K793" s="276">
        <f>SUM(K794:K810)</f>
        <v>0</v>
      </c>
      <c r="L793" s="310">
        <f>SUM(L794:L810)</f>
        <v>93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>
        <v>93</v>
      </c>
      <c r="K800" s="1428"/>
      <c r="L800" s="320">
        <f>I800+J800+K800</f>
        <v>93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12" t="s">
        <v>272</v>
      </c>
      <c r="D811" s="1813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12" t="s">
        <v>722</v>
      </c>
      <c r="D815" s="1813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12" t="s">
        <v>219</v>
      </c>
      <c r="D821" s="1813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12" t="s">
        <v>221</v>
      </c>
      <c r="D824" s="1813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14" t="s">
        <v>222</v>
      </c>
      <c r="D825" s="1815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14" t="s">
        <v>223</v>
      </c>
      <c r="D826" s="1815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14" t="s">
        <v>1661</v>
      </c>
      <c r="D827" s="1815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12" t="s">
        <v>224</v>
      </c>
      <c r="D828" s="1813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1995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2014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2045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1658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12" t="s">
        <v>234</v>
      </c>
      <c r="D843" s="1813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12" t="s">
        <v>235</v>
      </c>
      <c r="D844" s="1813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12" t="s">
        <v>236</v>
      </c>
      <c r="D845" s="1813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12" t="s">
        <v>237</v>
      </c>
      <c r="D846" s="1813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12" t="s">
        <v>1662</v>
      </c>
      <c r="D853" s="1813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12" t="s">
        <v>1659</v>
      </c>
      <c r="D857" s="1813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12" t="s">
        <v>1660</v>
      </c>
      <c r="D858" s="1813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14" t="s">
        <v>247</v>
      </c>
      <c r="D859" s="1815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12" t="s">
        <v>273</v>
      </c>
      <c r="D860" s="1813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260597</v>
      </c>
      <c r="K860" s="276">
        <f>+K861+K862</f>
        <v>0</v>
      </c>
      <c r="L860" s="310">
        <f>+L861+L862</f>
        <v>260597</v>
      </c>
      <c r="M860" s="12">
        <f>(IF($E860&lt;&gt;0,$M$2,IF($L860&lt;&gt;0,$M$2,"")))</f>
        <v>1</v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>
        <v>260597</v>
      </c>
      <c r="K861" s="1418"/>
      <c r="L861" s="281">
        <f>I861+J861+K861</f>
        <v>260597</v>
      </c>
      <c r="M861" s="12">
        <f>(IF($E861&lt;&gt;0,$M$2,IF($L861&lt;&gt;0,$M$2,"")))</f>
        <v>1</v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10" t="s">
        <v>248</v>
      </c>
      <c r="D863" s="1811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10" t="s">
        <v>249</v>
      </c>
      <c r="D864" s="1811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618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619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620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621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622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10" t="s">
        <v>623</v>
      </c>
      <c r="D872" s="1811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10" t="s">
        <v>685</v>
      </c>
      <c r="D875" s="1811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12" t="s">
        <v>686</v>
      </c>
      <c r="D876" s="1813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805" t="s">
        <v>914</v>
      </c>
      <c r="D881" s="1806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7" t="s">
        <v>694</v>
      </c>
      <c r="D885" s="1808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7" t="s">
        <v>694</v>
      </c>
      <c r="D886" s="1808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260690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260690</v>
      </c>
      <c r="M890" s="12">
        <f>(IF($E890&lt;&gt;0,$M$2,IF($L890&lt;&gt;0,$M$2,"")))</f>
        <v>1</v>
      </c>
      <c r="N890" s="73" t="str">
        <f>LEFT(C772,1)</f>
        <v>6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97" t="str">
        <f>$B$7</f>
        <v>ОТЧЕТНИ ДАННИ ПО ЕБК ЗА СМЕТКИТЕ ЗА СРЕДСТВАТА ОТ ЕВРОПЕЙСКИЯ СЪЮЗ - ДЕС</v>
      </c>
      <c r="C897" s="1798"/>
      <c r="D897" s="1798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9" t="str">
        <f>$B$9</f>
        <v>Несебър</v>
      </c>
      <c r="C899" s="1790"/>
      <c r="D899" s="1791"/>
      <c r="E899" s="115">
        <f>$E$9</f>
        <v>43831</v>
      </c>
      <c r="F899" s="226">
        <f>$F$9</f>
        <v>44012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8" t="str">
        <f>$B$12</f>
        <v>Несебър</v>
      </c>
      <c r="C902" s="1849"/>
      <c r="D902" s="1850"/>
      <c r="E902" s="410" t="s">
        <v>890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891</v>
      </c>
      <c r="E904" s="238">
        <f>$E$15</f>
        <v>96</v>
      </c>
      <c r="F904" s="414" t="str">
        <f>$F$15</f>
        <v>СЕС - ДЕС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712</v>
      </c>
      <c r="E906" s="1833" t="s">
        <v>2057</v>
      </c>
      <c r="F906" s="1834"/>
      <c r="G906" s="1834"/>
      <c r="H906" s="1835"/>
      <c r="I906" s="1842" t="s">
        <v>2058</v>
      </c>
      <c r="J906" s="1843"/>
      <c r="K906" s="1843"/>
      <c r="L906" s="1844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7732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7732</v>
      </c>
      <c r="D911" s="1452" t="s">
        <v>496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22" t="s">
        <v>744</v>
      </c>
      <c r="D913" s="1823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8140</v>
      </c>
      <c r="K913" s="276">
        <f>SUM(K914:K915)</f>
        <v>0</v>
      </c>
      <c r="L913" s="273">
        <f>SUM(L914:L915)</f>
        <v>8140</v>
      </c>
      <c r="M913" s="12">
        <f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>
        <v>8140</v>
      </c>
      <c r="K914" s="1418"/>
      <c r="L914" s="281">
        <f>I914+J914+K914</f>
        <v>8140</v>
      </c>
      <c r="M914" s="12">
        <f>(IF($E914&lt;&gt;0,$M$2,IF($L914&lt;&gt;0,$M$2,"")))</f>
        <v>1</v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18" t="s">
        <v>747</v>
      </c>
      <c r="D916" s="1819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20" t="s">
        <v>194</v>
      </c>
      <c r="D922" s="1821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909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871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873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16" t="s">
        <v>199</v>
      </c>
      <c r="D930" s="1817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18" t="s">
        <v>200</v>
      </c>
      <c r="D931" s="1819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13368</v>
      </c>
      <c r="K931" s="276">
        <f>SUM(K932:K948)</f>
        <v>0</v>
      </c>
      <c r="L931" s="310">
        <f>SUM(L932:L948)</f>
        <v>13368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>
        <v>13368</v>
      </c>
      <c r="K938" s="1428"/>
      <c r="L938" s="320">
        <f>I938+J938+K938</f>
        <v>13368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874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801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812" t="s">
        <v>272</v>
      </c>
      <c r="D949" s="1813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812" t="s">
        <v>722</v>
      </c>
      <c r="D953" s="1813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812" t="s">
        <v>219</v>
      </c>
      <c r="D959" s="1813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812" t="s">
        <v>221</v>
      </c>
      <c r="D962" s="1813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814" t="s">
        <v>222</v>
      </c>
      <c r="D963" s="1815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814" t="s">
        <v>223</v>
      </c>
      <c r="D964" s="1815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814" t="s">
        <v>1661</v>
      </c>
      <c r="D965" s="1815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812" t="s">
        <v>224</v>
      </c>
      <c r="D966" s="1813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1995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2014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2045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715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1658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812" t="s">
        <v>234</v>
      </c>
      <c r="D981" s="1813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812" t="s">
        <v>235</v>
      </c>
      <c r="D982" s="1813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812" t="s">
        <v>236</v>
      </c>
      <c r="D983" s="1813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812" t="s">
        <v>237</v>
      </c>
      <c r="D984" s="1813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812" t="s">
        <v>1662</v>
      </c>
      <c r="D991" s="1813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812" t="s">
        <v>1659</v>
      </c>
      <c r="D995" s="1813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812" t="s">
        <v>1660</v>
      </c>
      <c r="D996" s="1813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814" t="s">
        <v>247</v>
      </c>
      <c r="D997" s="1815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812" t="s">
        <v>273</v>
      </c>
      <c r="D998" s="1813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810" t="s">
        <v>248</v>
      </c>
      <c r="D1001" s="1811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810" t="s">
        <v>249</v>
      </c>
      <c r="D1002" s="1811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810" t="s">
        <v>623</v>
      </c>
      <c r="D1010" s="1811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810" t="s">
        <v>685</v>
      </c>
      <c r="D1013" s="1811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812" t="s">
        <v>686</v>
      </c>
      <c r="D1014" s="1813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805" t="s">
        <v>914</v>
      </c>
      <c r="D1019" s="1806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7" t="s">
        <v>694</v>
      </c>
      <c r="D1023" s="1808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7" t="s">
        <v>694</v>
      </c>
      <c r="D1024" s="1808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21508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21508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2055</v>
      </c>
      <c r="C162" s="1500">
        <v>5561</v>
      </c>
    </row>
    <row r="163" spans="1:3" ht="15.75">
      <c r="A163" s="1500">
        <v>5562</v>
      </c>
      <c r="B163" s="1514" t="s">
        <v>2056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3" t="s">
        <v>2057</v>
      </c>
      <c r="M23" s="1834"/>
      <c r="N23" s="1834"/>
      <c r="O23" s="1835"/>
      <c r="P23" s="1842" t="s">
        <v>2058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744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747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722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1661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1662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1659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1660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623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685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686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914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694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694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